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521" windowWidth="15480" windowHeight="8235" tabRatio="325" activeTab="0"/>
  </bookViews>
  <sheets>
    <sheet name="Dochody " sheetId="1" r:id="rId1"/>
  </sheets>
  <definedNames>
    <definedName name="Excel_BuiltIn_Print_Area_1_1">#REF!</definedName>
    <definedName name="Excel_BuiltIn_Print_Area_1_1_1">#REF!</definedName>
  </definedNames>
  <calcPr fullCalcOnLoad="1"/>
</workbook>
</file>

<file path=xl/comments1.xml><?xml version="1.0" encoding="utf-8"?>
<comments xmlns="http://schemas.openxmlformats.org/spreadsheetml/2006/main">
  <authors>
    <author>Mariola Kępińska</author>
  </authors>
  <commentList>
    <comment ref="D6" authorId="0">
      <text>
        <r>
          <rPr>
            <b/>
            <sz val="10"/>
            <rFont val="Tahoma"/>
            <family val="2"/>
          </rPr>
          <t>Mariola Kępińska: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<sst xmlns="http://schemas.openxmlformats.org/spreadsheetml/2006/main" count="278" uniqueCount="161">
  <si>
    <t>§</t>
  </si>
  <si>
    <t>Wyszczególnienie</t>
  </si>
  <si>
    <t>Wykonanie</t>
  </si>
  <si>
    <t>Wskaźnik %</t>
  </si>
  <si>
    <t>7.</t>
  </si>
  <si>
    <t>8.</t>
  </si>
  <si>
    <t>010</t>
  </si>
  <si>
    <t>Rolnictwo i łowiectwo</t>
  </si>
  <si>
    <t>Pozostała działalność</t>
  </si>
  <si>
    <t>dotacje celowe otrzymane z budżetu państwa na realizację zadań bieżących z zakresu administracji rządowej oraz innych zadań zaleconych gminie (związkom gmin) ustawami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</si>
  <si>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</si>
  <si>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</si>
  <si>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</si>
  <si>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</si>
  <si>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</si>
  <si>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</si>
  <si>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</si>
  <si>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</si>
  <si>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</si>
  <si>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</si>
  <si>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</si>
  <si>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</si>
  <si>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</si>
  <si>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</si>
  <si>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0970</t>
  </si>
  <si>
    <t>wpływy z różnych dochodów</t>
  </si>
  <si>
    <t>dotacje celowe otrzymane z budżetu państwa na zadanie bieżące realizowane przez gminę na podstawie porozumień z organami administracji rządowej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</si>
  <si>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</si>
  <si>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</si>
  <si>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</si>
  <si>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>Urzędy gmin (miast i miast na prawach powiatu)</t>
  </si>
  <si>
    <t>0690</t>
  </si>
  <si>
    <t>wpływy z różnych opłat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</si>
  <si>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</si>
  <si>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</si>
  <si>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</si>
  <si>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</si>
  <si>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</si>
  <si>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</si>
  <si>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</si>
  <si>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</si>
  <si>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</si>
  <si>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</si>
  <si>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</si>
  <si>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</si>
  <si>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</si>
  <si>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</si>
  <si>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</si>
  <si>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</si>
  <si>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</si>
  <si>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</si>
  <si>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</si>
  <si>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</si>
  <si>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</si>
  <si>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</si>
  <si>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</si>
  <si>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</si>
  <si>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</si>
  <si>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</si>
  <si>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</si>
  <si>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</si>
  <si>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</si>
  <si>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</si>
  <si>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</si>
  <si>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</si>
  <si>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</si>
  <si>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</si>
  <si>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</si>
  <si>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</si>
  <si>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</si>
  <si>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</si>
  <si>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</si>
  <si>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</si>
  <si>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</si>
  <si>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</si>
  <si>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</si>
  <si>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</si>
  <si>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</si>
  <si>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</si>
  <si>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</si>
  <si>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Szkoły podstawowe</t>
  </si>
  <si>
    <t>dotacje celowe przekazane z budżetu państwa na realizację własnych zadań bieżących gmin</t>
  </si>
  <si>
    <t xml:space="preserve">Przedszkola </t>
  </si>
  <si>
    <t>Gimnazja</t>
  </si>
  <si>
    <t>Ochrona zdrowia</t>
  </si>
  <si>
    <t>2010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</si>
  <si>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</si>
  <si>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</si>
  <si>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</si>
  <si>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</si>
  <si>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</si>
  <si>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2030</t>
  </si>
  <si>
    <t>Edukacyjna opieka wychowawcza</t>
  </si>
  <si>
    <t>Pomoc materialna dla ucznia</t>
  </si>
  <si>
    <t>Gospodarka komunalna i ochrona środowiska</t>
  </si>
  <si>
    <t>Kultura fizyczna i sport</t>
  </si>
  <si>
    <t>Razem</t>
  </si>
  <si>
    <t>Plan po zmianach</t>
  </si>
  <si>
    <t>0760</t>
  </si>
  <si>
    <t xml:space="preserve">Wpływy z tyt.przekształcenia prawa użytkowania wieczystego przysługującego osobom fizycznym w prawo własności </t>
  </si>
  <si>
    <t>01095</t>
  </si>
  <si>
    <t>Usługi opiekuńcze i specjalistyczne usługi opiekuńcze</t>
  </si>
  <si>
    <t>Wykonanie planu dochodów budżetowych w układzie tabelarycznym</t>
  </si>
  <si>
    <t>Dział</t>
  </si>
  <si>
    <t>Rozdział</t>
  </si>
  <si>
    <t>% wykonania</t>
  </si>
  <si>
    <t>Należności wymagalne</t>
  </si>
  <si>
    <t xml:space="preserve">dotacje celowe otrzyamane zgminy na zadania bieżące reaslizowane na podstawie porozumień </t>
  </si>
  <si>
    <t>0980</t>
  </si>
  <si>
    <t>Zasiłki stałe</t>
  </si>
  <si>
    <t xml:space="preserve">dotacje celowe w ramach programów finansowych z udziałem środków europejskich </t>
  </si>
  <si>
    <t>Wpływy i wydatki związane z gromadzeniem środków z opłat i kar za korzystanie ze środowiska</t>
  </si>
  <si>
    <r>
      <t xml:space="preserve">                  </t>
    </r>
    <r>
      <rPr>
        <sz val="8"/>
        <color indexed="10"/>
        <rFont val="Arial"/>
        <family val="2"/>
      </rPr>
      <t xml:space="preserve">           </t>
    </r>
  </si>
  <si>
    <t>6207</t>
  </si>
  <si>
    <t>Pozostałe odsetki</t>
  </si>
  <si>
    <t>Wpływy z różnych opłat</t>
  </si>
  <si>
    <t>Środki otrzymane od pozostałych jednostek zaliczanych do sektora f.p. na realizację zadań bieżacych jednostek zaliczanych do sektora finansów publicznych</t>
  </si>
  <si>
    <t>2460</t>
  </si>
  <si>
    <t>Instytucje Kultury Fizycznej</t>
  </si>
  <si>
    <t xml:space="preserve">Domy Pomocy Społecznej </t>
  </si>
  <si>
    <t>2360</t>
  </si>
  <si>
    <r>
      <t xml:space="preserve">dotacje na zadania bieżące ( </t>
    </r>
    <r>
      <rPr>
        <sz val="8"/>
        <rFont val="Calibri"/>
        <family val="2"/>
      </rPr>
      <t>§</t>
    </r>
    <r>
      <rPr>
        <sz val="8"/>
        <rFont val="Arial"/>
        <family val="2"/>
      </rPr>
      <t>2310,2320)</t>
    </r>
  </si>
  <si>
    <t>dotacje z WFOŚiGW</t>
  </si>
  <si>
    <r>
      <t xml:space="preserve">majatkowe (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0760, 0770,6207)</t>
    </r>
  </si>
  <si>
    <t>dotacja na zadania zlecone gminy</t>
  </si>
  <si>
    <t>dotacje z UE ( bieżące)</t>
  </si>
  <si>
    <t>udziały w PIT i CIT</t>
  </si>
  <si>
    <t>dotacja na zadania własne gminy</t>
  </si>
  <si>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2009</t>
    </r>
  </si>
  <si>
    <t>dochody własne gminy</t>
  </si>
  <si>
    <t xml:space="preserve">brak wykonania </t>
  </si>
  <si>
    <t>podatki i opłaty lokalne</t>
  </si>
  <si>
    <t>MOSiR</t>
  </si>
  <si>
    <t>Oswiata i wychowanie</t>
  </si>
  <si>
    <t>MOPS</t>
  </si>
  <si>
    <t>+437 644,99</t>
  </si>
  <si>
    <t xml:space="preserve">Dywidendy </t>
  </si>
  <si>
    <t>0740</t>
  </si>
  <si>
    <t>wpływy z dywidend</t>
  </si>
  <si>
    <t>Wspieranie rodziny</t>
  </si>
  <si>
    <t>Wykonanie 30.06.2014r.</t>
  </si>
  <si>
    <t xml:space="preserve">dotacje celowe otrzyamane zgminy na zadania bieżące realizowane na podstawie porozumień </t>
  </si>
  <si>
    <t>Odziały przedszkolne w szkołach podstawowych</t>
  </si>
  <si>
    <t>2007</t>
  </si>
  <si>
    <t>wplywy z tytułu zwrotów wypłaconych swiadczeń z funduszu alimentacyjnego</t>
  </si>
  <si>
    <t>Dodatki mieszkaniowe</t>
  </si>
  <si>
    <t>6209</t>
  </si>
  <si>
    <t>Załącznik nr 1 do informacji opisowej z wykonania budżetu za I półrocze 2015 r.</t>
  </si>
  <si>
    <t>2990</t>
  </si>
  <si>
    <t>2310</t>
  </si>
  <si>
    <t>dotacje celowe otrzymane z budżetu państwa na realizację zadań bieżących z zakresu administracji rządowej oraz innych zadań zleconych gminie (związkom gmin) ustawami</t>
  </si>
  <si>
    <t xml:space="preserve"> dotacje celowe w ramach programów z UE</t>
  </si>
  <si>
    <t>dotacje rozwojowe z UE</t>
  </si>
  <si>
    <t>dotacje rozwojowe na dofinansowanie programu z UE</t>
  </si>
  <si>
    <t>Wybory Prezydenta Rzeczpospolitej Polskiej</t>
  </si>
  <si>
    <t>Wybory do rad gmin, rad powiatów i sejmików województw, wybory wójtów, burmistrzów i prezydentów miast</t>
  </si>
  <si>
    <t>Inne formy wychowania przedszkolnego</t>
  </si>
  <si>
    <t>Gospodarka odpadami</t>
  </si>
  <si>
    <t>Realizacja zadań wymagających stosowania specjalnej organizacji nauki i metod pracy dla dzieci i młodzieży w szkołach podstawowych, gimnazjach, liceach profilowanych i szkołach zawodowych oraz szkołach artystycznych</t>
  </si>
  <si>
    <t>Wpłata środków finansowych z niewykorzystanych w terminie wydatków, które nie wygasają z upływem roku budżetowego</t>
  </si>
  <si>
    <t>Lipno, 24 sierpień 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</si>
</sst>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  <numFmt numFmtId="165" formatCode="0.0"/>
    <numFmt numFmtId="166" formatCode="[$-415]d\ mmmm\ yyyy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 Black"/>
      <family val="2"/>
    </font>
    <font>
      <b/>
      <sz val="8"/>
      <color indexed="8"/>
      <name val="Arial Black"/>
      <family val="2"/>
    </font>
    <font>
      <sz val="8"/>
      <color indexed="8"/>
      <name val="Arial Black"/>
      <family val="2"/>
    </font>
    <font>
      <sz val="8"/>
      <color indexed="10"/>
      <name val="Arial"/>
      <family val="2"/>
    </font>
    <font>
      <b/>
      <u val="single"/>
      <sz val="10"/>
      <color indexed="8"/>
      <name val="Arial Black"/>
      <family val="2"/>
    </font>
    <font>
      <b/>
      <sz val="7"/>
      <color indexed="8"/>
      <name val="Arial Black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9"/>
      <color indexed="51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0"/>
      <name val="Czcionka tekstu podstawowego"/>
      <family val="2"/>
    </font>
    <font>
      <b/>
      <sz val="13"/>
      <color indexed="60"/>
      <name val="Czcionka tekstu podstawowego"/>
      <family val="2"/>
    </font>
    <font>
      <b/>
      <sz val="11"/>
      <color indexed="6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9"/>
      <color indexed="6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0"/>
      <name val="Tw Cen M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Tw Cen MT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10" fontId="9" fillId="33" borderId="1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64" fontId="10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center" vertical="center"/>
    </xf>
    <xf numFmtId="10" fontId="10" fillId="34" borderId="12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/>
    </xf>
    <xf numFmtId="49" fontId="7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4" fontId="7" fillId="35" borderId="11" xfId="0" applyNumberFormat="1" applyFont="1" applyFill="1" applyBorder="1" applyAlignment="1">
      <alignment horizontal="right" vertical="center"/>
    </xf>
    <xf numFmtId="10" fontId="7" fillId="35" borderId="11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10" fontId="7" fillId="36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/>
    </xf>
    <xf numFmtId="10" fontId="6" fillId="0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 wrapText="1"/>
    </xf>
    <xf numFmtId="164" fontId="7" fillId="35" borderId="11" xfId="0" applyNumberFormat="1" applyFont="1" applyFill="1" applyBorder="1" applyAlignment="1">
      <alignment horizontal="center" vertical="center"/>
    </xf>
    <xf numFmtId="4" fontId="7" fillId="35" borderId="11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10" fontId="7" fillId="0" borderId="11" xfId="0" applyNumberFormat="1" applyFont="1" applyFill="1" applyBorder="1" applyAlignment="1">
      <alignment horizontal="right" vertical="center" wrapText="1"/>
    </xf>
    <xf numFmtId="4" fontId="7" fillId="35" borderId="11" xfId="0" applyNumberFormat="1" applyFont="1" applyFill="1" applyBorder="1" applyAlignment="1">
      <alignment vertical="center" wrapText="1"/>
    </xf>
    <xf numFmtId="164" fontId="7" fillId="37" borderId="11" xfId="0" applyNumberFormat="1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left" vertical="center" wrapText="1"/>
    </xf>
    <xf numFmtId="4" fontId="7" fillId="37" borderId="11" xfId="0" applyNumberFormat="1" applyFont="1" applyFill="1" applyBorder="1" applyAlignment="1">
      <alignment vertical="center"/>
    </xf>
    <xf numFmtId="4" fontId="7" fillId="37" borderId="11" xfId="0" applyNumberFormat="1" applyFont="1" applyFill="1" applyBorder="1" applyAlignment="1">
      <alignment vertical="center" wrapText="1"/>
    </xf>
    <xf numFmtId="10" fontId="7" fillId="37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10" fontId="6" fillId="37" borderId="11" xfId="0" applyNumberFormat="1" applyFont="1" applyFill="1" applyBorder="1" applyAlignment="1">
      <alignment horizontal="righ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37" borderId="11" xfId="0" applyFont="1" applyFill="1" applyBorder="1" applyAlignment="1">
      <alignment horizontal="center" vertical="center"/>
    </xf>
    <xf numFmtId="49" fontId="6" fillId="37" borderId="11" xfId="0" applyNumberFormat="1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vertical="center"/>
    </xf>
    <xf numFmtId="4" fontId="6" fillId="37" borderId="11" xfId="0" applyNumberFormat="1" applyFont="1" applyFill="1" applyBorder="1" applyAlignment="1">
      <alignment vertical="center" wrapText="1"/>
    </xf>
    <xf numFmtId="49" fontId="6" fillId="37" borderId="11" xfId="0" applyNumberFormat="1" applyFont="1" applyFill="1" applyBorder="1" applyAlignment="1" quotePrefix="1">
      <alignment horizontal="center" vertical="center"/>
    </xf>
    <xf numFmtId="164" fontId="6" fillId="37" borderId="11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vertical="center" wrapText="1"/>
    </xf>
    <xf numFmtId="4" fontId="7" fillId="37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quotePrefix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left" vertical="center" wrapText="1"/>
    </xf>
    <xf numFmtId="4" fontId="3" fillId="35" borderId="11" xfId="0" applyNumberFormat="1" applyFont="1" applyFill="1" applyBorder="1" applyAlignment="1">
      <alignment vertical="center" wrapText="1"/>
    </xf>
    <xf numFmtId="10" fontId="3" fillId="35" borderId="11" xfId="0" applyNumberFormat="1" applyFont="1" applyFill="1" applyBorder="1" applyAlignment="1">
      <alignment horizontal="right" vertical="center" wrapText="1"/>
    </xf>
    <xf numFmtId="49" fontId="7" fillId="37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7" fillId="37" borderId="11" xfId="0" applyNumberFormat="1" applyFont="1" applyFill="1" applyBorder="1" applyAlignment="1">
      <alignment horizontal="right" vertical="center" wrapText="1"/>
    </xf>
    <xf numFmtId="4" fontId="6" fillId="37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37" borderId="11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0" fontId="7" fillId="38" borderId="11" xfId="0" applyNumberFormat="1" applyFont="1" applyFill="1" applyBorder="1" applyAlignment="1">
      <alignment horizontal="right" vertical="center" wrapText="1"/>
    </xf>
    <xf numFmtId="164" fontId="7" fillId="35" borderId="11" xfId="0" applyNumberFormat="1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vertical="center" wrapText="1"/>
    </xf>
    <xf numFmtId="164" fontId="7" fillId="37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164" fontId="6" fillId="39" borderId="14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4" fontId="7" fillId="39" borderId="14" xfId="0" applyNumberFormat="1" applyFont="1" applyFill="1" applyBorder="1" applyAlignment="1">
      <alignment horizontal="right" vertical="center" wrapText="1"/>
    </xf>
    <xf numFmtId="4" fontId="7" fillId="39" borderId="14" xfId="0" applyNumberFormat="1" applyFont="1" applyFill="1" applyBorder="1" applyAlignment="1">
      <alignment vertical="center" wrapText="1"/>
    </xf>
    <xf numFmtId="10" fontId="7" fillId="39" borderId="14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7" fillId="36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4" fontId="7" fillId="36" borderId="11" xfId="0" applyNumberFormat="1" applyFont="1" applyFill="1" applyBorder="1" applyAlignment="1">
      <alignment vertical="center" wrapText="1"/>
    </xf>
    <xf numFmtId="4" fontId="6" fillId="36" borderId="11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 quotePrefix="1">
      <alignment horizontal="center" vertical="center"/>
    </xf>
    <xf numFmtId="167" fontId="2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49" fontId="6" fillId="36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/>
    </xf>
    <xf numFmtId="4" fontId="6" fillId="37" borderId="16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 wrapText="1"/>
    </xf>
    <xf numFmtId="164" fontId="7" fillId="36" borderId="11" xfId="0" applyNumberFormat="1" applyFont="1" applyFill="1" applyBorder="1" applyAlignment="1">
      <alignment horizontal="center" vertical="center" wrapText="1"/>
    </xf>
    <xf numFmtId="164" fontId="6" fillId="36" borderId="11" xfId="0" applyNumberFormat="1" applyFont="1" applyFill="1" applyBorder="1" applyAlignment="1" quotePrefix="1">
      <alignment horizontal="center" vertical="center"/>
    </xf>
    <xf numFmtId="4" fontId="7" fillId="36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10" fontId="9" fillId="33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4" fontId="9" fillId="33" borderId="19" xfId="0" applyNumberFormat="1" applyFont="1" applyFill="1" applyBorder="1" applyAlignment="1">
      <alignment horizontal="center" vertical="center"/>
    </xf>
    <xf numFmtId="164" fontId="9" fillId="33" borderId="11" xfId="0" applyNumberFormat="1" applyFont="1" applyFill="1" applyBorder="1" applyAlignment="1">
      <alignment horizontal="center" vertical="center"/>
    </xf>
    <xf numFmtId="164" fontId="13" fillId="33" borderId="19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Średni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tabSelected="1" zoomScalePageLayoutView="0" workbookViewId="0" topLeftCell="B153">
      <selection activeCell="D156" sqref="D156"/>
    </sheetView>
  </sheetViews>
  <sheetFormatPr defaultColWidth="8.8515625" defaultRowHeight="12.75" outlineLevelRow="1"/>
  <cols>
    <col min="1" max="1" width="3.7109375" style="91" customWidth="1"/>
    <col min="2" max="2" width="6.57421875" style="91" customWidth="1"/>
    <col min="3" max="3" width="4.8515625" style="91" customWidth="1"/>
    <col min="4" max="4" width="39.7109375" style="91" customWidth="1"/>
    <col min="5" max="5" width="12.00390625" style="91" customWidth="1"/>
    <col min="6" max="7" width="0" style="91" hidden="1" customWidth="1"/>
    <col min="8" max="8" width="11.28125" style="91" customWidth="1"/>
    <col min="9" max="9" width="9.8515625" style="91" customWidth="1"/>
    <col min="10" max="10" width="11.140625" style="91" customWidth="1"/>
    <col min="11" max="11" width="18.00390625" style="92" bestFit="1" customWidth="1"/>
    <col min="12" max="12" width="18.00390625" style="91" bestFit="1" customWidth="1"/>
    <col min="13" max="13" width="19.8515625" style="92" customWidth="1"/>
    <col min="14" max="14" width="19.7109375" style="91" customWidth="1"/>
    <col min="15" max="16384" width="8.8515625" style="91" customWidth="1"/>
  </cols>
  <sheetData>
    <row r="1" spans="1:11" s="6" customFormat="1" ht="12" customHeight="1">
      <c r="A1" s="1"/>
      <c r="B1" s="1"/>
      <c r="C1" s="1"/>
      <c r="D1" s="2"/>
      <c r="E1" s="3"/>
      <c r="F1" s="3"/>
      <c r="G1" s="4"/>
      <c r="H1" s="128" t="s">
        <v>147</v>
      </c>
      <c r="I1" s="128"/>
      <c r="J1" s="128"/>
      <c r="K1" s="5"/>
    </row>
    <row r="2" spans="1:11" s="6" customFormat="1" ht="13.5" customHeight="1">
      <c r="A2" s="1"/>
      <c r="B2" s="1"/>
      <c r="C2" s="1"/>
      <c r="D2" s="2"/>
      <c r="E2" s="3"/>
      <c r="F2" s="3"/>
      <c r="G2" s="4"/>
      <c r="H2" s="128"/>
      <c r="I2" s="128"/>
      <c r="J2" s="128"/>
      <c r="K2" s="5"/>
    </row>
    <row r="3" spans="1:11" s="6" customFormat="1" ht="15" customHeight="1">
      <c r="A3" s="1"/>
      <c r="B3" s="1"/>
      <c r="C3" s="1"/>
      <c r="D3" s="2"/>
      <c r="E3" s="3"/>
      <c r="F3" s="3"/>
      <c r="G3" s="4"/>
      <c r="H3" s="128"/>
      <c r="I3" s="128"/>
      <c r="J3" s="128"/>
      <c r="K3" s="5"/>
    </row>
    <row r="4" spans="1:11" s="6" customFormat="1" ht="23.25" customHeight="1">
      <c r="A4" s="129" t="s">
        <v>102</v>
      </c>
      <c r="B4" s="129"/>
      <c r="C4" s="129"/>
      <c r="D4" s="129"/>
      <c r="E4" s="129"/>
      <c r="F4" s="129"/>
      <c r="G4" s="129"/>
      <c r="H4" s="129"/>
      <c r="I4" s="129"/>
      <c r="J4" s="129"/>
      <c r="K4" s="7"/>
    </row>
    <row r="5" spans="1:11" s="6" customFormat="1" ht="12" thickBot="1">
      <c r="A5" s="1"/>
      <c r="B5" s="1"/>
      <c r="C5" s="1"/>
      <c r="D5" s="2"/>
      <c r="E5" s="3"/>
      <c r="F5" s="3"/>
      <c r="G5" s="4"/>
      <c r="H5" s="4"/>
      <c r="I5" s="4"/>
      <c r="J5" s="3"/>
      <c r="K5" s="8"/>
    </row>
    <row r="6" spans="1:11" s="6" customFormat="1" ht="34.5" customHeight="1" thickTop="1">
      <c r="A6" s="130" t="s">
        <v>103</v>
      </c>
      <c r="B6" s="132" t="s">
        <v>104</v>
      </c>
      <c r="C6" s="130" t="s">
        <v>0</v>
      </c>
      <c r="D6" s="123" t="s">
        <v>1</v>
      </c>
      <c r="E6" s="125" t="s">
        <v>97</v>
      </c>
      <c r="F6" s="9"/>
      <c r="G6" s="9"/>
      <c r="H6" s="125" t="s">
        <v>140</v>
      </c>
      <c r="I6" s="126" t="s">
        <v>105</v>
      </c>
      <c r="J6" s="125" t="s">
        <v>106</v>
      </c>
      <c r="K6" s="10"/>
    </row>
    <row r="7" spans="1:11" s="6" customFormat="1" ht="7.5" customHeight="1">
      <c r="A7" s="131"/>
      <c r="B7" s="133"/>
      <c r="C7" s="131"/>
      <c r="D7" s="124"/>
      <c r="E7" s="125"/>
      <c r="F7" s="11" t="s">
        <v>2</v>
      </c>
      <c r="G7" s="12" t="s">
        <v>3</v>
      </c>
      <c r="H7" s="125"/>
      <c r="I7" s="126"/>
      <c r="J7" s="125"/>
      <c r="K7" s="13"/>
    </row>
    <row r="8" spans="1:11" s="6" customFormat="1" ht="11.25" customHeight="1">
      <c r="A8" s="14">
        <v>1</v>
      </c>
      <c r="B8" s="14">
        <v>2</v>
      </c>
      <c r="C8" s="14">
        <v>3</v>
      </c>
      <c r="D8" s="15">
        <v>4</v>
      </c>
      <c r="E8" s="16">
        <v>5</v>
      </c>
      <c r="F8" s="16" t="s">
        <v>4</v>
      </c>
      <c r="G8" s="17" t="s">
        <v>5</v>
      </c>
      <c r="H8" s="16">
        <v>6</v>
      </c>
      <c r="I8" s="18">
        <v>7</v>
      </c>
      <c r="J8" s="16">
        <v>8</v>
      </c>
      <c r="K8" s="19"/>
    </row>
    <row r="9" spans="1:11" s="6" customFormat="1" ht="20.25" customHeight="1">
      <c r="A9" s="20" t="s">
        <v>6</v>
      </c>
      <c r="B9" s="21"/>
      <c r="C9" s="21"/>
      <c r="D9" s="22" t="s">
        <v>7</v>
      </c>
      <c r="E9" s="23">
        <f>SUM(E10)</f>
        <v>2160.57</v>
      </c>
      <c r="F9" s="23" t="e">
        <f>SUM(#REF!)</f>
        <v>#REF!</v>
      </c>
      <c r="G9" s="23" t="e">
        <f>SUM(#REF!)</f>
        <v>#REF!</v>
      </c>
      <c r="H9" s="23">
        <f>SUM(H10)</f>
        <v>2160.57</v>
      </c>
      <c r="I9" s="24">
        <f>H9/E9</f>
        <v>1</v>
      </c>
      <c r="J9" s="23">
        <f>SUM(J10)</f>
        <v>0</v>
      </c>
      <c r="K9" s="25"/>
    </row>
    <row r="10" spans="1:11" s="6" customFormat="1" ht="21" customHeight="1">
      <c r="A10" s="26"/>
      <c r="B10" s="27" t="s">
        <v>100</v>
      </c>
      <c r="C10" s="28"/>
      <c r="D10" s="29" t="s">
        <v>8</v>
      </c>
      <c r="E10" s="30">
        <f>SUM(E11:E11)</f>
        <v>2160.57</v>
      </c>
      <c r="F10" s="31"/>
      <c r="G10" s="32"/>
      <c r="H10" s="30">
        <f>SUM(H11:H11)</f>
        <v>2160.57</v>
      </c>
      <c r="I10" s="33">
        <f>H10/E10</f>
        <v>1</v>
      </c>
      <c r="J10" s="30">
        <f>SUM(J11:J11)</f>
        <v>0</v>
      </c>
      <c r="K10" s="25"/>
    </row>
    <row r="11" spans="1:11" s="6" customFormat="1" ht="47.25" customHeight="1">
      <c r="A11" s="26"/>
      <c r="B11" s="27"/>
      <c r="C11" s="28">
        <v>2010</v>
      </c>
      <c r="D11" s="34" t="s">
        <v>9</v>
      </c>
      <c r="E11" s="31">
        <v>2160.57</v>
      </c>
      <c r="F11" s="31"/>
      <c r="G11" s="32"/>
      <c r="H11" s="31">
        <v>2160.57</v>
      </c>
      <c r="I11" s="35">
        <f>H11/E11</f>
        <v>1</v>
      </c>
      <c r="J11" s="36">
        <v>0</v>
      </c>
      <c r="K11" s="37"/>
    </row>
    <row r="12" spans="1:11" s="6" customFormat="1" ht="18" customHeight="1">
      <c r="A12" s="38">
        <v>700</v>
      </c>
      <c r="B12" s="38"/>
      <c r="C12" s="38"/>
      <c r="D12" s="22" t="s">
        <v>10</v>
      </c>
      <c r="E12" s="39">
        <f>SUM(E13)</f>
        <v>1512000</v>
      </c>
      <c r="F12" s="39" t="e">
        <f>SUM(#REF!)</f>
        <v>#REF!</v>
      </c>
      <c r="G12" s="42" t="e">
        <f>F12/E12</f>
        <v>#REF!</v>
      </c>
      <c r="H12" s="39">
        <f>SUM(H13)</f>
        <v>113872.50999999998</v>
      </c>
      <c r="I12" s="24">
        <f>H12/E12</f>
        <v>0.0753125066137566</v>
      </c>
      <c r="J12" s="39">
        <f>SUM(J13)</f>
        <v>15513.58</v>
      </c>
      <c r="K12" s="25"/>
    </row>
    <row r="13" spans="1:11" s="6" customFormat="1" ht="18.75" customHeight="1">
      <c r="A13" s="43"/>
      <c r="B13" s="43">
        <v>70005</v>
      </c>
      <c r="C13" s="43"/>
      <c r="D13" s="44" t="s">
        <v>11</v>
      </c>
      <c r="E13" s="45">
        <f>SUM(E14:E20)</f>
        <v>1512000</v>
      </c>
      <c r="F13" s="45">
        <f>SUM(F14:F18)</f>
        <v>0</v>
      </c>
      <c r="G13" s="46">
        <f>F13/E13</f>
        <v>0</v>
      </c>
      <c r="H13" s="45">
        <f>SUM(H14:H20)</f>
        <v>113872.50999999998</v>
      </c>
      <c r="I13" s="47">
        <f>H13/E13</f>
        <v>0.0753125066137566</v>
      </c>
      <c r="J13" s="45">
        <f>SUM(J14:J20)</f>
        <v>15513.58</v>
      </c>
      <c r="K13" s="25"/>
    </row>
    <row r="14" spans="1:11" s="6" customFormat="1" ht="23.25" customHeight="1">
      <c r="A14" s="28"/>
      <c r="B14" s="28"/>
      <c r="C14" s="48" t="s">
        <v>12</v>
      </c>
      <c r="D14" s="34" t="s">
        <v>13</v>
      </c>
      <c r="E14" s="31">
        <v>15000</v>
      </c>
      <c r="F14" s="31"/>
      <c r="G14" s="32"/>
      <c r="H14" s="31">
        <v>14141.48</v>
      </c>
      <c r="I14" s="49">
        <f aca="true" t="shared" si="0" ref="I14:I77">H14/E14</f>
        <v>0.9427653333333333</v>
      </c>
      <c r="J14" s="36">
        <v>1277.09</v>
      </c>
      <c r="K14" s="37"/>
    </row>
    <row r="15" spans="1:11" s="6" customFormat="1" ht="61.5" customHeight="1">
      <c r="A15" s="28"/>
      <c r="B15" s="28"/>
      <c r="C15" s="48" t="s">
        <v>14</v>
      </c>
      <c r="D15" s="34" t="s">
        <v>15</v>
      </c>
      <c r="E15" s="31">
        <v>73089</v>
      </c>
      <c r="F15" s="31"/>
      <c r="G15" s="32"/>
      <c r="H15" s="31">
        <v>68995.68</v>
      </c>
      <c r="I15" s="49">
        <f t="shared" si="0"/>
        <v>0.943995402865</v>
      </c>
      <c r="J15" s="36">
        <v>10696.74</v>
      </c>
      <c r="K15" s="37"/>
    </row>
    <row r="16" spans="1:11" s="6" customFormat="1" ht="38.25" customHeight="1">
      <c r="A16" s="28"/>
      <c r="B16" s="28"/>
      <c r="C16" s="48" t="s">
        <v>98</v>
      </c>
      <c r="D16" s="34" t="s">
        <v>99</v>
      </c>
      <c r="E16" s="31">
        <v>10000</v>
      </c>
      <c r="F16" s="31"/>
      <c r="G16" s="32"/>
      <c r="H16" s="31">
        <v>4860</v>
      </c>
      <c r="I16" s="49">
        <f t="shared" si="0"/>
        <v>0.486</v>
      </c>
      <c r="J16" s="36">
        <v>0</v>
      </c>
      <c r="K16" s="37"/>
    </row>
    <row r="17" spans="1:11" s="6" customFormat="1" ht="28.5" customHeight="1">
      <c r="A17" s="28"/>
      <c r="B17" s="28"/>
      <c r="C17" s="48" t="s">
        <v>16</v>
      </c>
      <c r="D17" s="34" t="s">
        <v>17</v>
      </c>
      <c r="E17" s="31">
        <v>1400000</v>
      </c>
      <c r="F17" s="31"/>
      <c r="G17" s="32"/>
      <c r="H17" s="31">
        <v>13893.29</v>
      </c>
      <c r="I17" s="49">
        <f t="shared" si="0"/>
        <v>0.009923778571428572</v>
      </c>
      <c r="J17" s="36">
        <v>0</v>
      </c>
      <c r="K17" s="37"/>
    </row>
    <row r="18" spans="1:11" s="6" customFormat="1" ht="17.25" customHeight="1">
      <c r="A18" s="28"/>
      <c r="B18" s="28"/>
      <c r="C18" s="48" t="s">
        <v>18</v>
      </c>
      <c r="D18" s="34" t="s">
        <v>19</v>
      </c>
      <c r="E18" s="31">
        <v>2000</v>
      </c>
      <c r="F18" s="31"/>
      <c r="G18" s="32"/>
      <c r="H18" s="31">
        <v>1842.37</v>
      </c>
      <c r="I18" s="49">
        <f t="shared" si="0"/>
        <v>0.9211849999999999</v>
      </c>
      <c r="J18" s="36">
        <v>3539.75</v>
      </c>
      <c r="K18" s="37"/>
    </row>
    <row r="19" spans="1:11" s="6" customFormat="1" ht="18" customHeight="1">
      <c r="A19" s="28"/>
      <c r="B19" s="28"/>
      <c r="C19" s="48" t="s">
        <v>24</v>
      </c>
      <c r="D19" s="34" t="s">
        <v>25</v>
      </c>
      <c r="E19" s="31">
        <v>5000</v>
      </c>
      <c r="F19" s="31"/>
      <c r="G19" s="32"/>
      <c r="H19" s="31">
        <v>3229.64</v>
      </c>
      <c r="I19" s="49">
        <f t="shared" si="0"/>
        <v>0.645928</v>
      </c>
      <c r="J19" s="36">
        <v>0</v>
      </c>
      <c r="K19" s="37"/>
    </row>
    <row r="20" spans="1:11" s="6" customFormat="1" ht="35.25" customHeight="1">
      <c r="A20" s="28"/>
      <c r="B20" s="28"/>
      <c r="C20" s="48" t="s">
        <v>148</v>
      </c>
      <c r="D20" s="122" t="s">
        <v>159</v>
      </c>
      <c r="E20" s="31">
        <v>6911</v>
      </c>
      <c r="F20" s="31"/>
      <c r="G20" s="32"/>
      <c r="H20" s="31">
        <v>6910.05</v>
      </c>
      <c r="I20" s="49">
        <f t="shared" si="0"/>
        <v>0.9998625379829258</v>
      </c>
      <c r="J20" s="36">
        <v>0</v>
      </c>
      <c r="K20" s="37"/>
    </row>
    <row r="21" spans="1:11" s="51" customFormat="1" ht="17.25" customHeight="1">
      <c r="A21" s="38">
        <v>710</v>
      </c>
      <c r="B21" s="38"/>
      <c r="C21" s="20"/>
      <c r="D21" s="22" t="s">
        <v>20</v>
      </c>
      <c r="E21" s="39">
        <f>SUM(E22)</f>
        <v>50866</v>
      </c>
      <c r="F21" s="39">
        <f>SUM(F22)</f>
        <v>0</v>
      </c>
      <c r="G21" s="42">
        <f>F21/E21</f>
        <v>0</v>
      </c>
      <c r="H21" s="39">
        <f>SUM(H22)</f>
        <v>26934</v>
      </c>
      <c r="I21" s="24">
        <f t="shared" si="0"/>
        <v>0.529508905752369</v>
      </c>
      <c r="J21" s="39">
        <f>SUM(J22)</f>
        <v>0</v>
      </c>
      <c r="K21" s="25"/>
    </row>
    <row r="22" spans="1:11" s="6" customFormat="1" ht="18" customHeight="1">
      <c r="A22" s="43"/>
      <c r="B22" s="43">
        <v>71035</v>
      </c>
      <c r="C22" s="52"/>
      <c r="D22" s="44" t="s">
        <v>21</v>
      </c>
      <c r="E22" s="45">
        <f>SUM(E23:E24)</f>
        <v>50866</v>
      </c>
      <c r="F22" s="45">
        <f>SUM(F23:F23)</f>
        <v>0</v>
      </c>
      <c r="G22" s="45">
        <f>SUM(G23:G23)</f>
        <v>0</v>
      </c>
      <c r="H22" s="45">
        <f>SUM(H23:H24)</f>
        <v>26934</v>
      </c>
      <c r="I22" s="47">
        <f t="shared" si="0"/>
        <v>0.529508905752369</v>
      </c>
      <c r="J22" s="45">
        <f>SUM(J23:J23)</f>
        <v>0</v>
      </c>
      <c r="K22" s="25"/>
    </row>
    <row r="23" spans="1:11" s="6" customFormat="1" ht="36" customHeight="1">
      <c r="A23" s="57"/>
      <c r="B23" s="57"/>
      <c r="C23" s="58">
        <v>2020</v>
      </c>
      <c r="D23" s="50" t="s">
        <v>26</v>
      </c>
      <c r="E23" s="54">
        <v>3000</v>
      </c>
      <c r="F23" s="54"/>
      <c r="G23" s="55"/>
      <c r="H23" s="54">
        <v>3000</v>
      </c>
      <c r="I23" s="49">
        <f t="shared" si="0"/>
        <v>1</v>
      </c>
      <c r="J23" s="36">
        <v>0</v>
      </c>
      <c r="K23" s="37"/>
    </row>
    <row r="24" spans="1:11" s="51" customFormat="1" ht="27.75" customHeight="1">
      <c r="A24" s="57"/>
      <c r="B24" s="57"/>
      <c r="C24" s="58">
        <v>2310</v>
      </c>
      <c r="D24" s="34" t="s">
        <v>141</v>
      </c>
      <c r="E24" s="54">
        <v>47866</v>
      </c>
      <c r="F24" s="54"/>
      <c r="G24" s="55"/>
      <c r="H24" s="54">
        <v>23934</v>
      </c>
      <c r="I24" s="49">
        <f>H24/E24</f>
        <v>0.5000208916558726</v>
      </c>
      <c r="J24" s="36">
        <v>0</v>
      </c>
      <c r="K24" s="25"/>
    </row>
    <row r="25" spans="1:11" s="6" customFormat="1" ht="18.75" customHeight="1">
      <c r="A25" s="38">
        <v>750</v>
      </c>
      <c r="B25" s="38"/>
      <c r="C25" s="38"/>
      <c r="D25" s="22" t="s">
        <v>27</v>
      </c>
      <c r="E25" s="39">
        <f>SUM(E26+E29)</f>
        <v>242321</v>
      </c>
      <c r="F25" s="39" t="e">
        <f>SUM(F26+#REF!+F29+#REF!)</f>
        <v>#REF!</v>
      </c>
      <c r="G25" s="42" t="e">
        <f>F25/E25</f>
        <v>#REF!</v>
      </c>
      <c r="H25" s="39">
        <f>SUM(H26+H29)</f>
        <v>166620.54</v>
      </c>
      <c r="I25" s="24">
        <f t="shared" si="0"/>
        <v>0.6876025602403424</v>
      </c>
      <c r="J25" s="39">
        <f>SUM(J26+J29)</f>
        <v>0</v>
      </c>
      <c r="K25" s="25"/>
    </row>
    <row r="26" spans="1:11" s="6" customFormat="1" ht="18" customHeight="1">
      <c r="A26" s="40"/>
      <c r="B26" s="40">
        <v>75011</v>
      </c>
      <c r="C26" s="40"/>
      <c r="D26" s="29" t="s">
        <v>28</v>
      </c>
      <c r="E26" s="59">
        <f>SUM(E27:E28)</f>
        <v>166290</v>
      </c>
      <c r="F26" s="59">
        <f>SUM(F27:F28)</f>
        <v>64300</v>
      </c>
      <c r="G26" s="59">
        <f>F26/E26</f>
        <v>0.3866738829755247</v>
      </c>
      <c r="H26" s="59">
        <f>SUM(H27:H28)</f>
        <v>85660.75</v>
      </c>
      <c r="I26" s="47">
        <f t="shared" si="0"/>
        <v>0.5151286908413013</v>
      </c>
      <c r="J26" s="60">
        <f>SUM(J27:J28)</f>
        <v>0</v>
      </c>
      <c r="K26" s="25"/>
    </row>
    <row r="27" spans="1:11" s="6" customFormat="1" ht="36.75" customHeight="1">
      <c r="A27" s="28"/>
      <c r="B27" s="28"/>
      <c r="C27" s="61">
        <v>2010</v>
      </c>
      <c r="D27" s="34" t="s">
        <v>9</v>
      </c>
      <c r="E27" s="31">
        <v>166200</v>
      </c>
      <c r="F27" s="31">
        <v>64300</v>
      </c>
      <c r="G27" s="32">
        <f>F27/E27</f>
        <v>0.3868832731648616</v>
      </c>
      <c r="H27" s="31">
        <v>85653</v>
      </c>
      <c r="I27" s="49">
        <f t="shared" si="0"/>
        <v>0.5153610108303249</v>
      </c>
      <c r="J27" s="36">
        <v>0</v>
      </c>
      <c r="K27" s="25"/>
    </row>
    <row r="28" spans="1:11" s="6" customFormat="1" ht="36.75" customHeight="1">
      <c r="A28" s="28"/>
      <c r="B28" s="28"/>
      <c r="C28" s="61">
        <v>2360</v>
      </c>
      <c r="D28" s="34" t="s">
        <v>29</v>
      </c>
      <c r="E28" s="31">
        <v>90</v>
      </c>
      <c r="F28" s="31"/>
      <c r="G28" s="32"/>
      <c r="H28" s="31">
        <v>7.75</v>
      </c>
      <c r="I28" s="49">
        <f t="shared" si="0"/>
        <v>0.08611111111111111</v>
      </c>
      <c r="J28" s="36">
        <v>0</v>
      </c>
      <c r="K28" s="25"/>
    </row>
    <row r="29" spans="1:11" s="6" customFormat="1" ht="21.75" customHeight="1">
      <c r="A29" s="40"/>
      <c r="B29" s="40">
        <v>75023</v>
      </c>
      <c r="C29" s="40"/>
      <c r="D29" s="29" t="s">
        <v>30</v>
      </c>
      <c r="E29" s="59">
        <f>SUM(E30:E31)</f>
        <v>76031</v>
      </c>
      <c r="F29" s="59">
        <f>SUM(F30:F31)</f>
        <v>1919</v>
      </c>
      <c r="G29" s="59">
        <f>SUM(G30:G31)</f>
        <v>0.08328571428571428</v>
      </c>
      <c r="H29" s="59">
        <f>SUM(H30:H31)</f>
        <v>80959.79000000001</v>
      </c>
      <c r="I29" s="47">
        <f t="shared" si="0"/>
        <v>1.0648260577922164</v>
      </c>
      <c r="J29" s="59">
        <f>SUM(J30:J31)</f>
        <v>0</v>
      </c>
      <c r="K29" s="25"/>
    </row>
    <row r="30" spans="1:11" s="6" customFormat="1" ht="20.25" customHeight="1">
      <c r="A30" s="40"/>
      <c r="B30" s="40"/>
      <c r="C30" s="48" t="s">
        <v>18</v>
      </c>
      <c r="D30" s="34" t="s">
        <v>19</v>
      </c>
      <c r="E30" s="31">
        <v>21000</v>
      </c>
      <c r="F30" s="31">
        <v>1749</v>
      </c>
      <c r="G30" s="32">
        <f>F30/E30</f>
        <v>0.08328571428571428</v>
      </c>
      <c r="H30" s="31">
        <v>21190.85</v>
      </c>
      <c r="I30" s="49">
        <f t="shared" si="0"/>
        <v>1.0090880952380952</v>
      </c>
      <c r="J30" s="36">
        <v>0</v>
      </c>
      <c r="K30" s="25"/>
    </row>
    <row r="31" spans="1:11" s="51" customFormat="1" ht="21.75" customHeight="1">
      <c r="A31" s="40"/>
      <c r="B31" s="40"/>
      <c r="C31" s="48" t="s">
        <v>24</v>
      </c>
      <c r="D31" s="34" t="s">
        <v>25</v>
      </c>
      <c r="E31" s="31">
        <v>55031</v>
      </c>
      <c r="F31" s="31">
        <v>170</v>
      </c>
      <c r="G31" s="32"/>
      <c r="H31" s="31">
        <v>59768.94</v>
      </c>
      <c r="I31" s="49">
        <f t="shared" si="0"/>
        <v>1.0860958368919338</v>
      </c>
      <c r="J31" s="36">
        <v>0</v>
      </c>
      <c r="K31" s="6"/>
    </row>
    <row r="32" spans="1:10" s="6" customFormat="1" ht="24.75" customHeight="1">
      <c r="A32" s="38">
        <v>751</v>
      </c>
      <c r="B32" s="38"/>
      <c r="C32" s="38"/>
      <c r="D32" s="22" t="s">
        <v>33</v>
      </c>
      <c r="E32" s="39">
        <f>SUM(E33+E35+E37)</f>
        <v>56183</v>
      </c>
      <c r="F32" s="39">
        <f>SUM(F33)</f>
        <v>1200</v>
      </c>
      <c r="G32" s="39">
        <f>SUM(G33)</f>
        <v>0.5106382978723404</v>
      </c>
      <c r="H32" s="39">
        <f>SUM(H33+H35+H37)</f>
        <v>55007</v>
      </c>
      <c r="I32" s="24">
        <f t="shared" si="0"/>
        <v>0.9790684014737554</v>
      </c>
      <c r="J32" s="39">
        <f>SUM(J33+J35+J37)</f>
        <v>0</v>
      </c>
    </row>
    <row r="33" spans="1:11" s="6" customFormat="1" ht="32.25" customHeight="1">
      <c r="A33" s="43"/>
      <c r="B33" s="40">
        <v>75101</v>
      </c>
      <c r="C33" s="40"/>
      <c r="D33" s="29" t="s">
        <v>34</v>
      </c>
      <c r="E33" s="30">
        <f>SUM(E34:E34)</f>
        <v>2350</v>
      </c>
      <c r="F33" s="30">
        <f>SUM(F34:F34)</f>
        <v>1200</v>
      </c>
      <c r="G33" s="59">
        <f aca="true" t="shared" si="1" ref="G33:G40">F33/E33</f>
        <v>0.5106382978723404</v>
      </c>
      <c r="H33" s="30">
        <f>SUM(H34:H34)</f>
        <v>1174</v>
      </c>
      <c r="I33" s="47">
        <f t="shared" si="0"/>
        <v>0.49957446808510636</v>
      </c>
      <c r="J33" s="60">
        <f>SUM(J34:J34)</f>
        <v>0</v>
      </c>
      <c r="K33" s="25"/>
    </row>
    <row r="34" spans="1:11" s="51" customFormat="1" ht="45" customHeight="1">
      <c r="A34" s="28"/>
      <c r="B34" s="28"/>
      <c r="C34" s="28">
        <v>2010</v>
      </c>
      <c r="D34" s="34" t="s">
        <v>9</v>
      </c>
      <c r="E34" s="32">
        <v>2350</v>
      </c>
      <c r="F34" s="31">
        <v>1200</v>
      </c>
      <c r="G34" s="32">
        <f t="shared" si="1"/>
        <v>0.5106382978723404</v>
      </c>
      <c r="H34" s="32">
        <v>1174</v>
      </c>
      <c r="I34" s="49">
        <f t="shared" si="0"/>
        <v>0.49957446808510636</v>
      </c>
      <c r="J34" s="36">
        <v>0</v>
      </c>
      <c r="K34" s="25"/>
    </row>
    <row r="35" spans="1:11" s="6" customFormat="1" ht="27.75" customHeight="1">
      <c r="A35" s="43"/>
      <c r="B35" s="40">
        <v>75107</v>
      </c>
      <c r="C35" s="40"/>
      <c r="D35" s="29" t="s">
        <v>154</v>
      </c>
      <c r="E35" s="30">
        <f>SUM(E36:E36)</f>
        <v>48911</v>
      </c>
      <c r="F35" s="30">
        <f>SUM(F38:F38)</f>
        <v>1200</v>
      </c>
      <c r="G35" s="59">
        <f t="shared" si="1"/>
        <v>0.024534358324303326</v>
      </c>
      <c r="H35" s="30">
        <f>SUM(H36:H36)</f>
        <v>48911</v>
      </c>
      <c r="I35" s="47">
        <f>H35/E35</f>
        <v>1</v>
      </c>
      <c r="J35" s="30">
        <f>SUM(J36:J36)</f>
        <v>0</v>
      </c>
      <c r="K35" s="25"/>
    </row>
    <row r="36" spans="1:11" s="6" customFormat="1" ht="44.25" customHeight="1">
      <c r="A36" s="43"/>
      <c r="B36" s="40"/>
      <c r="C36" s="28">
        <v>2010</v>
      </c>
      <c r="D36" s="34" t="s">
        <v>9</v>
      </c>
      <c r="E36" s="31">
        <v>48911</v>
      </c>
      <c r="F36" s="31"/>
      <c r="G36" s="32"/>
      <c r="H36" s="31">
        <v>48911</v>
      </c>
      <c r="I36" s="49">
        <f>H36/E36</f>
        <v>1</v>
      </c>
      <c r="J36" s="36">
        <v>0</v>
      </c>
      <c r="K36" s="25"/>
    </row>
    <row r="37" spans="1:11" s="6" customFormat="1" ht="34.5" customHeight="1">
      <c r="A37" s="43"/>
      <c r="B37" s="40">
        <v>75109</v>
      </c>
      <c r="C37" s="40"/>
      <c r="D37" s="29" t="s">
        <v>155</v>
      </c>
      <c r="E37" s="30">
        <f>SUM(E38:E38)</f>
        <v>4922</v>
      </c>
      <c r="F37" s="30"/>
      <c r="G37" s="59"/>
      <c r="H37" s="30">
        <f>SUM(H38:H38)</f>
        <v>4922</v>
      </c>
      <c r="I37" s="49">
        <f>H37/E37</f>
        <v>1</v>
      </c>
      <c r="J37" s="60">
        <v>0</v>
      </c>
      <c r="K37" s="25"/>
    </row>
    <row r="38" spans="1:11" s="51" customFormat="1" ht="45" customHeight="1">
      <c r="A38" s="28"/>
      <c r="B38" s="28"/>
      <c r="C38" s="28">
        <v>2010</v>
      </c>
      <c r="D38" s="34" t="s">
        <v>9</v>
      </c>
      <c r="E38" s="32">
        <v>4922</v>
      </c>
      <c r="F38" s="31">
        <v>1200</v>
      </c>
      <c r="G38" s="32">
        <f t="shared" si="1"/>
        <v>0.24380333197887039</v>
      </c>
      <c r="H38" s="32">
        <v>4922</v>
      </c>
      <c r="I38" s="49">
        <f>H38/E38</f>
        <v>1</v>
      </c>
      <c r="J38" s="36">
        <v>0</v>
      </c>
      <c r="K38" s="25"/>
    </row>
    <row r="39" spans="1:11" s="6" customFormat="1" ht="51" customHeight="1">
      <c r="A39" s="38">
        <v>756</v>
      </c>
      <c r="B39" s="38"/>
      <c r="C39" s="38"/>
      <c r="D39" s="22" t="s">
        <v>35</v>
      </c>
      <c r="E39" s="42">
        <f>SUM(E40+E43+E51+E62+E69+E73)</f>
        <v>15502648</v>
      </c>
      <c r="F39" s="42">
        <f>SUM(F40+F43+F51+F62+F69)</f>
        <v>0</v>
      </c>
      <c r="G39" s="42">
        <f t="shared" si="1"/>
        <v>0</v>
      </c>
      <c r="H39" s="42">
        <f>SUM(H40+H43+H51+H62+H69+H73)</f>
        <v>7631532.8</v>
      </c>
      <c r="I39" s="24">
        <f t="shared" si="0"/>
        <v>0.49227285557925327</v>
      </c>
      <c r="J39" s="42">
        <f>SUM(J40+J43+J51+J62+J69+J73)</f>
        <v>395034.22000000003</v>
      </c>
      <c r="K39" s="25"/>
    </row>
    <row r="40" spans="1:11" s="6" customFormat="1" ht="24" customHeight="1">
      <c r="A40" s="40"/>
      <c r="B40" s="40">
        <v>75601</v>
      </c>
      <c r="C40" s="40"/>
      <c r="D40" s="29" t="s">
        <v>36</v>
      </c>
      <c r="E40" s="59">
        <f>SUM(E41:E42)</f>
        <v>16200</v>
      </c>
      <c r="F40" s="59">
        <f>SUM(F41:F41)</f>
        <v>0</v>
      </c>
      <c r="G40" s="59">
        <f t="shared" si="1"/>
        <v>0</v>
      </c>
      <c r="H40" s="59">
        <f>SUM(H41:H42)</f>
        <v>4381.3</v>
      </c>
      <c r="I40" s="47">
        <f t="shared" si="0"/>
        <v>0.27045061728395065</v>
      </c>
      <c r="J40" s="59">
        <v>9107.59</v>
      </c>
      <c r="K40" s="37"/>
    </row>
    <row r="41" spans="1:11" s="6" customFormat="1" ht="21" customHeight="1">
      <c r="A41" s="28"/>
      <c r="B41" s="28"/>
      <c r="C41" s="48" t="s">
        <v>37</v>
      </c>
      <c r="D41" s="34" t="s">
        <v>38</v>
      </c>
      <c r="E41" s="32">
        <v>16000</v>
      </c>
      <c r="F41" s="32"/>
      <c r="G41" s="32"/>
      <c r="H41" s="32">
        <v>4360.3</v>
      </c>
      <c r="I41" s="49">
        <f t="shared" si="0"/>
        <v>0.27251875000000003</v>
      </c>
      <c r="J41" s="36">
        <v>9107</v>
      </c>
      <c r="K41" s="37"/>
    </row>
    <row r="42" spans="1:11" s="6" customFormat="1" ht="29.25" customHeight="1">
      <c r="A42" s="28"/>
      <c r="B42" s="28"/>
      <c r="C42" s="48" t="s">
        <v>39</v>
      </c>
      <c r="D42" s="34" t="s">
        <v>40</v>
      </c>
      <c r="E42" s="32">
        <v>200</v>
      </c>
      <c r="F42" s="32"/>
      <c r="G42" s="32"/>
      <c r="H42" s="32">
        <v>21</v>
      </c>
      <c r="I42" s="49">
        <f t="shared" si="0"/>
        <v>0.105</v>
      </c>
      <c r="J42" s="36">
        <v>0</v>
      </c>
      <c r="K42" s="25"/>
    </row>
    <row r="43" spans="1:11" s="6" customFormat="1" ht="44.25" customHeight="1">
      <c r="A43" s="40"/>
      <c r="B43" s="40">
        <v>75615</v>
      </c>
      <c r="C43" s="40"/>
      <c r="D43" s="29" t="s">
        <v>41</v>
      </c>
      <c r="E43" s="59">
        <f>SUM(E44:E50)</f>
        <v>4424987</v>
      </c>
      <c r="F43" s="59">
        <f>SUM(F44:F50)</f>
        <v>0</v>
      </c>
      <c r="G43" s="59">
        <f>F43/E43</f>
        <v>0</v>
      </c>
      <c r="H43" s="59">
        <f>SUM(H44:H50)</f>
        <v>2192477.85</v>
      </c>
      <c r="I43" s="47">
        <f t="shared" si="0"/>
        <v>0.4954766759766752</v>
      </c>
      <c r="J43" s="59">
        <f>SUM(J44:J50)</f>
        <v>227746.92</v>
      </c>
      <c r="K43" s="37"/>
    </row>
    <row r="44" spans="1:11" s="6" customFormat="1" ht="17.25" customHeight="1">
      <c r="A44" s="28"/>
      <c r="B44" s="28"/>
      <c r="C44" s="48" t="s">
        <v>42</v>
      </c>
      <c r="D44" s="34" t="s">
        <v>43</v>
      </c>
      <c r="E44" s="32">
        <v>3773024</v>
      </c>
      <c r="F44" s="32"/>
      <c r="G44" s="32"/>
      <c r="H44" s="32">
        <v>1831961.25</v>
      </c>
      <c r="I44" s="49">
        <f t="shared" si="0"/>
        <v>0.48554190219834276</v>
      </c>
      <c r="J44" s="36">
        <v>227746.92</v>
      </c>
      <c r="K44" s="37"/>
    </row>
    <row r="45" spans="1:11" s="6" customFormat="1" ht="18" customHeight="1">
      <c r="A45" s="28"/>
      <c r="B45" s="28"/>
      <c r="C45" s="48" t="s">
        <v>44</v>
      </c>
      <c r="D45" s="34" t="s">
        <v>45</v>
      </c>
      <c r="E45" s="32">
        <v>75</v>
      </c>
      <c r="F45" s="32"/>
      <c r="G45" s="32"/>
      <c r="H45" s="32">
        <v>70</v>
      </c>
      <c r="I45" s="49">
        <f t="shared" si="0"/>
        <v>0.9333333333333333</v>
      </c>
      <c r="J45" s="36">
        <v>0</v>
      </c>
      <c r="K45" s="37"/>
    </row>
    <row r="46" spans="1:11" s="6" customFormat="1" ht="17.25" customHeight="1">
      <c r="A46" s="28"/>
      <c r="B46" s="28"/>
      <c r="C46" s="48" t="s">
        <v>46</v>
      </c>
      <c r="D46" s="34" t="s">
        <v>47</v>
      </c>
      <c r="E46" s="32">
        <v>3350</v>
      </c>
      <c r="F46" s="32"/>
      <c r="G46" s="32"/>
      <c r="H46" s="32">
        <v>1728</v>
      </c>
      <c r="I46" s="49">
        <f t="shared" si="0"/>
        <v>0.5158208955223881</v>
      </c>
      <c r="J46" s="36">
        <v>0</v>
      </c>
      <c r="K46" s="37"/>
    </row>
    <row r="47" spans="1:11" s="6" customFormat="1" ht="17.25" customHeight="1">
      <c r="A47" s="43"/>
      <c r="B47" s="43"/>
      <c r="C47" s="53" t="s">
        <v>48</v>
      </c>
      <c r="D47" s="50" t="s">
        <v>49</v>
      </c>
      <c r="E47" s="54">
        <v>553000</v>
      </c>
      <c r="F47" s="54"/>
      <c r="G47" s="55"/>
      <c r="H47" s="54">
        <v>350560</v>
      </c>
      <c r="I47" s="49">
        <f t="shared" si="0"/>
        <v>0.6339240506329114</v>
      </c>
      <c r="J47" s="36">
        <v>0</v>
      </c>
      <c r="K47" s="37"/>
    </row>
    <row r="48" spans="1:11" s="6" customFormat="1" ht="17.25" customHeight="1">
      <c r="A48" s="28"/>
      <c r="B48" s="28"/>
      <c r="C48" s="48" t="s">
        <v>50</v>
      </c>
      <c r="D48" s="34" t="s">
        <v>51</v>
      </c>
      <c r="E48" s="32">
        <v>60000</v>
      </c>
      <c r="F48" s="31"/>
      <c r="G48" s="32"/>
      <c r="H48" s="32">
        <v>3266</v>
      </c>
      <c r="I48" s="49">
        <f t="shared" si="0"/>
        <v>0.054433333333333334</v>
      </c>
      <c r="J48" s="36">
        <v>0</v>
      </c>
      <c r="K48" s="37"/>
    </row>
    <row r="49" spans="1:11" s="6" customFormat="1" ht="24" customHeight="1">
      <c r="A49" s="28"/>
      <c r="B49" s="28"/>
      <c r="C49" s="62" t="s">
        <v>31</v>
      </c>
      <c r="D49" s="34" t="s">
        <v>32</v>
      </c>
      <c r="E49" s="32">
        <v>50</v>
      </c>
      <c r="F49" s="31"/>
      <c r="G49" s="32"/>
      <c r="H49" s="32">
        <v>11.6</v>
      </c>
      <c r="I49" s="49">
        <f t="shared" si="0"/>
        <v>0.23199999999999998</v>
      </c>
      <c r="J49" s="36">
        <v>0</v>
      </c>
      <c r="K49" s="37"/>
    </row>
    <row r="50" spans="1:11" s="6" customFormat="1" ht="21.75" customHeight="1">
      <c r="A50" s="28"/>
      <c r="B50" s="28"/>
      <c r="C50" s="48" t="s">
        <v>39</v>
      </c>
      <c r="D50" s="34" t="s">
        <v>40</v>
      </c>
      <c r="E50" s="32">
        <v>35488</v>
      </c>
      <c r="F50" s="31"/>
      <c r="G50" s="32"/>
      <c r="H50" s="32">
        <v>4881</v>
      </c>
      <c r="I50" s="49">
        <f t="shared" si="0"/>
        <v>0.13753944995491435</v>
      </c>
      <c r="J50" s="36">
        <v>0</v>
      </c>
      <c r="K50" s="25"/>
    </row>
    <row r="51" spans="1:11" s="6" customFormat="1" ht="47.25" customHeight="1">
      <c r="A51" s="40"/>
      <c r="B51" s="40">
        <v>75616</v>
      </c>
      <c r="C51" s="40"/>
      <c r="D51" s="29" t="s">
        <v>52</v>
      </c>
      <c r="E51" s="59">
        <f>SUM(E52:E61)</f>
        <v>2574735</v>
      </c>
      <c r="F51" s="59">
        <f>SUM(F52:F61)</f>
        <v>0</v>
      </c>
      <c r="G51" s="59">
        <f>SUM(G52:G61)</f>
        <v>0</v>
      </c>
      <c r="H51" s="59">
        <f>SUM(H52:H61)</f>
        <v>1471078.0799999998</v>
      </c>
      <c r="I51" s="47">
        <f t="shared" si="0"/>
        <v>0.5713512575080542</v>
      </c>
      <c r="J51" s="59">
        <f>SUM(J52:J61)</f>
        <v>158179.71000000002</v>
      </c>
      <c r="K51" s="37"/>
    </row>
    <row r="52" spans="1:11" s="6" customFormat="1" ht="18" customHeight="1">
      <c r="A52" s="28"/>
      <c r="B52" s="28"/>
      <c r="C52" s="48" t="s">
        <v>42</v>
      </c>
      <c r="D52" s="34" t="s">
        <v>43</v>
      </c>
      <c r="E52" s="32">
        <v>1816200</v>
      </c>
      <c r="F52" s="32"/>
      <c r="G52" s="32"/>
      <c r="H52" s="32">
        <v>1129294.41</v>
      </c>
      <c r="I52" s="49">
        <f t="shared" si="0"/>
        <v>0.6217896762471093</v>
      </c>
      <c r="J52" s="36">
        <v>138462.01</v>
      </c>
      <c r="K52" s="37"/>
    </row>
    <row r="53" spans="1:11" s="6" customFormat="1" ht="17.25" customHeight="1">
      <c r="A53" s="28"/>
      <c r="B53" s="28"/>
      <c r="C53" s="48" t="s">
        <v>44</v>
      </c>
      <c r="D53" s="34" t="s">
        <v>45</v>
      </c>
      <c r="E53" s="32">
        <v>24500</v>
      </c>
      <c r="F53" s="32"/>
      <c r="G53" s="32"/>
      <c r="H53" s="32">
        <v>16143.4</v>
      </c>
      <c r="I53" s="49">
        <f t="shared" si="0"/>
        <v>0.6589142857142857</v>
      </c>
      <c r="J53" s="36">
        <v>1318.6</v>
      </c>
      <c r="K53" s="37"/>
    </row>
    <row r="54" spans="1:11" s="6" customFormat="1" ht="15" customHeight="1">
      <c r="A54" s="28"/>
      <c r="B54" s="28"/>
      <c r="C54" s="48" t="s">
        <v>46</v>
      </c>
      <c r="D54" s="34" t="s">
        <v>47</v>
      </c>
      <c r="E54" s="32">
        <v>530</v>
      </c>
      <c r="F54" s="32"/>
      <c r="G54" s="32"/>
      <c r="H54" s="32">
        <v>406</v>
      </c>
      <c r="I54" s="49">
        <f t="shared" si="0"/>
        <v>0.7660377358490567</v>
      </c>
      <c r="J54" s="36">
        <v>86</v>
      </c>
      <c r="K54" s="37"/>
    </row>
    <row r="55" spans="1:11" s="6" customFormat="1" ht="18" customHeight="1">
      <c r="A55" s="43"/>
      <c r="B55" s="43"/>
      <c r="C55" s="53" t="s">
        <v>48</v>
      </c>
      <c r="D55" s="50" t="s">
        <v>49</v>
      </c>
      <c r="E55" s="54">
        <v>178000</v>
      </c>
      <c r="F55" s="54"/>
      <c r="G55" s="55"/>
      <c r="H55" s="54">
        <v>68895.3</v>
      </c>
      <c r="I55" s="49">
        <f t="shared" si="0"/>
        <v>0.3870522471910113</v>
      </c>
      <c r="J55" s="36">
        <v>12848.7</v>
      </c>
      <c r="K55" s="37"/>
    </row>
    <row r="56" spans="1:11" s="6" customFormat="1" ht="16.5" customHeight="1">
      <c r="A56" s="28"/>
      <c r="B56" s="28"/>
      <c r="C56" s="48" t="s">
        <v>53</v>
      </c>
      <c r="D56" s="34" t="s">
        <v>54</v>
      </c>
      <c r="E56" s="31">
        <v>18000</v>
      </c>
      <c r="F56" s="31"/>
      <c r="G56" s="32"/>
      <c r="H56" s="31">
        <v>15319.6</v>
      </c>
      <c r="I56" s="49">
        <f t="shared" si="0"/>
        <v>0.8510888888888889</v>
      </c>
      <c r="J56" s="36">
        <v>5464.4</v>
      </c>
      <c r="K56" s="37"/>
    </row>
    <row r="57" spans="1:11" s="6" customFormat="1" ht="22.5" customHeight="1">
      <c r="A57" s="28"/>
      <c r="B57" s="28"/>
      <c r="C57" s="48" t="s">
        <v>55</v>
      </c>
      <c r="D57" s="34" t="s">
        <v>56</v>
      </c>
      <c r="E57" s="32">
        <v>115000</v>
      </c>
      <c r="F57" s="31"/>
      <c r="G57" s="32"/>
      <c r="H57" s="32">
        <v>39223</v>
      </c>
      <c r="I57" s="49">
        <f t="shared" si="0"/>
        <v>0.3410695652173913</v>
      </c>
      <c r="J57" s="36">
        <v>0</v>
      </c>
      <c r="K57" s="37"/>
    </row>
    <row r="58" spans="1:11" s="6" customFormat="1" ht="15.75" customHeight="1">
      <c r="A58" s="28"/>
      <c r="B58" s="28"/>
      <c r="C58" s="48" t="s">
        <v>50</v>
      </c>
      <c r="D58" s="34" t="s">
        <v>51</v>
      </c>
      <c r="E58" s="32">
        <v>310000</v>
      </c>
      <c r="F58" s="31"/>
      <c r="G58" s="32"/>
      <c r="H58" s="32">
        <v>140846.72</v>
      </c>
      <c r="I58" s="49">
        <f t="shared" si="0"/>
        <v>0.4543442580645161</v>
      </c>
      <c r="J58" s="36">
        <v>0</v>
      </c>
      <c r="K58" s="37"/>
    </row>
    <row r="59" spans="1:11" s="6" customFormat="1" ht="24.75" customHeight="1">
      <c r="A59" s="28"/>
      <c r="B59" s="28"/>
      <c r="C59" s="48" t="s">
        <v>31</v>
      </c>
      <c r="D59" s="50" t="s">
        <v>32</v>
      </c>
      <c r="E59" s="32">
        <v>5300</v>
      </c>
      <c r="F59" s="31"/>
      <c r="G59" s="32"/>
      <c r="H59" s="32">
        <v>4264</v>
      </c>
      <c r="I59" s="49">
        <f t="shared" si="0"/>
        <v>0.8045283018867925</v>
      </c>
      <c r="J59" s="36">
        <v>0</v>
      </c>
      <c r="K59" s="37"/>
    </row>
    <row r="60" spans="1:11" s="6" customFormat="1" ht="22.5" customHeight="1">
      <c r="A60" s="28"/>
      <c r="B60" s="28"/>
      <c r="C60" s="48" t="s">
        <v>39</v>
      </c>
      <c r="D60" s="34" t="s">
        <v>40</v>
      </c>
      <c r="E60" s="32">
        <v>10000</v>
      </c>
      <c r="F60" s="31"/>
      <c r="G60" s="32"/>
      <c r="H60" s="32">
        <v>8083.65</v>
      </c>
      <c r="I60" s="49">
        <f t="shared" si="0"/>
        <v>0.808365</v>
      </c>
      <c r="J60" s="36">
        <v>0</v>
      </c>
      <c r="K60" s="37"/>
    </row>
    <row r="61" spans="1:11" s="6" customFormat="1" ht="34.5" customHeight="1">
      <c r="A61" s="28"/>
      <c r="B61" s="28"/>
      <c r="C61" s="48" t="s">
        <v>57</v>
      </c>
      <c r="D61" s="34" t="s">
        <v>58</v>
      </c>
      <c r="E61" s="32">
        <v>97205</v>
      </c>
      <c r="F61" s="31"/>
      <c r="G61" s="32"/>
      <c r="H61" s="32">
        <v>48602</v>
      </c>
      <c r="I61" s="49">
        <f t="shared" si="0"/>
        <v>0.49999485623167533</v>
      </c>
      <c r="J61" s="36">
        <v>0</v>
      </c>
      <c r="K61" s="25"/>
    </row>
    <row r="62" spans="1:11" s="6" customFormat="1" ht="36.75" customHeight="1">
      <c r="A62" s="40"/>
      <c r="B62" s="40">
        <v>75618</v>
      </c>
      <c r="C62" s="27"/>
      <c r="D62" s="29" t="s">
        <v>59</v>
      </c>
      <c r="E62" s="59">
        <f>SUM(E63:E68)</f>
        <v>850665</v>
      </c>
      <c r="F62" s="59">
        <f>SUM(F63:F66)</f>
        <v>0</v>
      </c>
      <c r="G62" s="59">
        <f>SUM(G63:G66)</f>
        <v>0</v>
      </c>
      <c r="H62" s="59">
        <f>SUM(H63:H68)</f>
        <v>513279.08</v>
      </c>
      <c r="I62" s="47">
        <f t="shared" si="0"/>
        <v>0.603385680614578</v>
      </c>
      <c r="J62" s="59">
        <f>SUM(J63:J68)</f>
        <v>0</v>
      </c>
      <c r="K62" s="37"/>
    </row>
    <row r="63" spans="1:11" s="6" customFormat="1" ht="20.25" customHeight="1">
      <c r="A63" s="28"/>
      <c r="B63" s="28"/>
      <c r="C63" s="48" t="s">
        <v>60</v>
      </c>
      <c r="D63" s="34" t="s">
        <v>61</v>
      </c>
      <c r="E63" s="32">
        <v>440300</v>
      </c>
      <c r="F63" s="31"/>
      <c r="G63" s="32"/>
      <c r="H63" s="32">
        <v>157652</v>
      </c>
      <c r="I63" s="49">
        <f t="shared" si="0"/>
        <v>0.35805587099704744</v>
      </c>
      <c r="J63" s="36">
        <v>0</v>
      </c>
      <c r="K63" s="37"/>
    </row>
    <row r="64" spans="1:11" s="6" customFormat="1" ht="19.5" customHeight="1">
      <c r="A64" s="28"/>
      <c r="B64" s="28"/>
      <c r="C64" s="48" t="s">
        <v>62</v>
      </c>
      <c r="D64" s="34" t="s">
        <v>63</v>
      </c>
      <c r="E64" s="32">
        <v>310000</v>
      </c>
      <c r="F64" s="31"/>
      <c r="G64" s="32"/>
      <c r="H64" s="32">
        <v>228935.94</v>
      </c>
      <c r="I64" s="49">
        <f t="shared" si="0"/>
        <v>0.7385030322580646</v>
      </c>
      <c r="J64" s="36">
        <v>0</v>
      </c>
      <c r="K64" s="37"/>
    </row>
    <row r="65" spans="1:11" s="6" customFormat="1" ht="22.5" customHeight="1">
      <c r="A65" s="28"/>
      <c r="B65" s="28"/>
      <c r="C65" s="48" t="s">
        <v>64</v>
      </c>
      <c r="D65" s="34" t="s">
        <v>65</v>
      </c>
      <c r="E65" s="32">
        <v>100000</v>
      </c>
      <c r="F65" s="31"/>
      <c r="G65" s="32"/>
      <c r="H65" s="32">
        <v>125606.85</v>
      </c>
      <c r="I65" s="49">
        <f t="shared" si="0"/>
        <v>1.2560685</v>
      </c>
      <c r="J65" s="36">
        <v>0</v>
      </c>
      <c r="K65" s="37"/>
    </row>
    <row r="66" spans="1:11" s="6" customFormat="1" ht="19.5" customHeight="1">
      <c r="A66" s="28"/>
      <c r="B66" s="28"/>
      <c r="C66" s="48" t="s">
        <v>66</v>
      </c>
      <c r="D66" s="34" t="s">
        <v>67</v>
      </c>
      <c r="E66" s="32">
        <v>350</v>
      </c>
      <c r="F66" s="31"/>
      <c r="G66" s="32"/>
      <c r="H66" s="32">
        <v>70</v>
      </c>
      <c r="I66" s="49">
        <f t="shared" si="0"/>
        <v>0.2</v>
      </c>
      <c r="J66" s="36">
        <v>0</v>
      </c>
      <c r="K66" s="37"/>
    </row>
    <row r="67" spans="1:11" s="6" customFormat="1" ht="21.75" customHeight="1">
      <c r="A67" s="28"/>
      <c r="B67" s="28"/>
      <c r="C67" s="48" t="s">
        <v>31</v>
      </c>
      <c r="D67" s="50" t="s">
        <v>32</v>
      </c>
      <c r="E67" s="32">
        <v>15</v>
      </c>
      <c r="F67" s="31"/>
      <c r="G67" s="32"/>
      <c r="H67" s="32">
        <v>1014.29</v>
      </c>
      <c r="I67" s="49">
        <f>H67/E67</f>
        <v>67.61933333333333</v>
      </c>
      <c r="J67" s="36">
        <v>0</v>
      </c>
      <c r="K67" s="25"/>
    </row>
    <row r="68" spans="1:11" s="6" customFormat="1" ht="22.5" customHeight="1">
      <c r="A68" s="28"/>
      <c r="B68" s="28"/>
      <c r="C68" s="48" t="s">
        <v>39</v>
      </c>
      <c r="D68" s="34" t="s">
        <v>40</v>
      </c>
      <c r="E68" s="32">
        <v>0</v>
      </c>
      <c r="F68" s="31"/>
      <c r="G68" s="32"/>
      <c r="H68" s="32">
        <v>0</v>
      </c>
      <c r="I68" s="49">
        <v>0</v>
      </c>
      <c r="J68" s="36">
        <v>0</v>
      </c>
      <c r="K68" s="37"/>
    </row>
    <row r="69" spans="1:11" s="6" customFormat="1" ht="30" customHeight="1">
      <c r="A69" s="40"/>
      <c r="B69" s="40">
        <v>75621</v>
      </c>
      <c r="C69" s="27"/>
      <c r="D69" s="29" t="s">
        <v>68</v>
      </c>
      <c r="E69" s="59">
        <f>SUM(E70+E71)</f>
        <v>7636061</v>
      </c>
      <c r="F69" s="30">
        <f>SUM(F70:F71)</f>
        <v>0</v>
      </c>
      <c r="G69" s="59">
        <f>F69/E69</f>
        <v>0</v>
      </c>
      <c r="H69" s="59">
        <f>SUM(H70+H71)</f>
        <v>3450316.49</v>
      </c>
      <c r="I69" s="47">
        <f t="shared" si="0"/>
        <v>0.45184506645507416</v>
      </c>
      <c r="J69" s="59">
        <f>SUM(J70+J71)</f>
        <v>0</v>
      </c>
      <c r="K69" s="37"/>
    </row>
    <row r="70" spans="1:11" s="6" customFormat="1" ht="18" customHeight="1">
      <c r="A70" s="28"/>
      <c r="B70" s="28"/>
      <c r="C70" s="48" t="s">
        <v>69</v>
      </c>
      <c r="D70" s="34" t="s">
        <v>70</v>
      </c>
      <c r="E70" s="32">
        <v>7326061</v>
      </c>
      <c r="F70" s="31"/>
      <c r="G70" s="32"/>
      <c r="H70" s="32">
        <v>3286640</v>
      </c>
      <c r="I70" s="49">
        <f t="shared" si="0"/>
        <v>0.4486230731630545</v>
      </c>
      <c r="J70" s="36">
        <v>0</v>
      </c>
      <c r="K70" s="37"/>
    </row>
    <row r="71" spans="1:11" s="6" customFormat="1" ht="22.5" customHeight="1">
      <c r="A71" s="28"/>
      <c r="B71" s="28"/>
      <c r="C71" s="48" t="s">
        <v>71</v>
      </c>
      <c r="D71" s="34" t="s">
        <v>72</v>
      </c>
      <c r="E71" s="32">
        <v>310000</v>
      </c>
      <c r="F71" s="31"/>
      <c r="G71" s="32"/>
      <c r="H71" s="32">
        <v>163676.49</v>
      </c>
      <c r="I71" s="49">
        <f t="shared" si="0"/>
        <v>0.5279886774193548</v>
      </c>
      <c r="J71" s="36">
        <v>0</v>
      </c>
      <c r="K71" s="25"/>
    </row>
    <row r="72" spans="1:11" s="6" customFormat="1" ht="18" customHeight="1">
      <c r="A72" s="40"/>
      <c r="B72" s="40">
        <v>75624</v>
      </c>
      <c r="C72" s="27"/>
      <c r="D72" s="29" t="s">
        <v>136</v>
      </c>
      <c r="E72" s="59">
        <f>SUM(E73)</f>
        <v>0</v>
      </c>
      <c r="F72" s="30">
        <f>SUM(F73:F73)</f>
        <v>0</v>
      </c>
      <c r="G72" s="59" t="e">
        <f>F72/E72</f>
        <v>#DIV/0!</v>
      </c>
      <c r="H72" s="59">
        <f>SUM(H73)</f>
        <v>0</v>
      </c>
      <c r="I72" s="47">
        <v>0</v>
      </c>
      <c r="J72" s="59">
        <f>SUM(J73)</f>
        <v>0</v>
      </c>
      <c r="K72" s="37"/>
    </row>
    <row r="73" spans="1:11" s="51" customFormat="1" ht="21" customHeight="1">
      <c r="A73" s="28"/>
      <c r="B73" s="28"/>
      <c r="C73" s="48" t="s">
        <v>137</v>
      </c>
      <c r="D73" s="34" t="s">
        <v>138</v>
      </c>
      <c r="E73" s="32">
        <v>0</v>
      </c>
      <c r="F73" s="31"/>
      <c r="G73" s="32"/>
      <c r="H73" s="32">
        <v>0</v>
      </c>
      <c r="I73" s="49">
        <v>0</v>
      </c>
      <c r="J73" s="36">
        <v>0</v>
      </c>
      <c r="K73" s="25"/>
    </row>
    <row r="74" spans="1:11" s="6" customFormat="1" ht="25.5" customHeight="1">
      <c r="A74" s="63">
        <v>758</v>
      </c>
      <c r="B74" s="63"/>
      <c r="C74" s="64"/>
      <c r="D74" s="65" t="s">
        <v>73</v>
      </c>
      <c r="E74" s="66">
        <f>SUM(E75+E77+E79)</f>
        <v>13446153</v>
      </c>
      <c r="F74" s="66">
        <f>SUM(F75+F77+F79)</f>
        <v>315924</v>
      </c>
      <c r="G74" s="66">
        <f>SUM(G75+G77+G79)</f>
        <v>1.243760998712634</v>
      </c>
      <c r="H74" s="66">
        <f>SUM(H75+H77+H79)</f>
        <v>7807596</v>
      </c>
      <c r="I74" s="67">
        <f t="shared" si="0"/>
        <v>0.580656489629413</v>
      </c>
      <c r="J74" s="66">
        <f>SUM(J75+J77+J79)</f>
        <v>0</v>
      </c>
      <c r="K74" s="25"/>
    </row>
    <row r="75" spans="1:11" s="6" customFormat="1" ht="24.75" customHeight="1">
      <c r="A75" s="40"/>
      <c r="B75" s="40">
        <v>75801</v>
      </c>
      <c r="C75" s="27"/>
      <c r="D75" s="29" t="s">
        <v>74</v>
      </c>
      <c r="E75" s="59">
        <f>SUM(E76)</f>
        <v>9399150</v>
      </c>
      <c r="F75" s="30">
        <f>SUM(F76)</f>
        <v>0</v>
      </c>
      <c r="G75" s="59">
        <f>F75/E75</f>
        <v>0</v>
      </c>
      <c r="H75" s="59">
        <f>H76</f>
        <v>5784096</v>
      </c>
      <c r="I75" s="47">
        <f t="shared" si="0"/>
        <v>0.6153850082188282</v>
      </c>
      <c r="J75" s="59">
        <f>J76</f>
        <v>0</v>
      </c>
      <c r="K75" s="37"/>
    </row>
    <row r="76" spans="1:11" s="6" customFormat="1" ht="17.25" customHeight="1">
      <c r="A76" s="28"/>
      <c r="B76" s="28"/>
      <c r="C76" s="48" t="s">
        <v>75</v>
      </c>
      <c r="D76" s="34" t="s">
        <v>76</v>
      </c>
      <c r="E76" s="32">
        <v>9399150</v>
      </c>
      <c r="F76" s="31"/>
      <c r="G76" s="32"/>
      <c r="H76" s="32">
        <v>5784096</v>
      </c>
      <c r="I76" s="49">
        <f t="shared" si="0"/>
        <v>0.6153850082188282</v>
      </c>
      <c r="J76" s="36">
        <v>0</v>
      </c>
      <c r="K76" s="25"/>
    </row>
    <row r="77" spans="1:11" s="6" customFormat="1" ht="18.75" customHeight="1">
      <c r="A77" s="40"/>
      <c r="B77" s="40">
        <v>75807</v>
      </c>
      <c r="C77" s="27"/>
      <c r="D77" s="29" t="s">
        <v>77</v>
      </c>
      <c r="E77" s="59">
        <f>SUM(E78)</f>
        <v>3792996</v>
      </c>
      <c r="F77" s="30">
        <f>SUM(F78)</f>
        <v>0</v>
      </c>
      <c r="G77" s="59">
        <f>F77/E77</f>
        <v>0</v>
      </c>
      <c r="H77" s="59">
        <f>SUM(H78)</f>
        <v>1896498</v>
      </c>
      <c r="I77" s="47">
        <f t="shared" si="0"/>
        <v>0.5</v>
      </c>
      <c r="J77" s="59">
        <f>SUM(J78)</f>
        <v>0</v>
      </c>
      <c r="K77" s="37"/>
    </row>
    <row r="78" spans="1:11" s="6" customFormat="1" ht="19.5" customHeight="1">
      <c r="A78" s="28"/>
      <c r="B78" s="28"/>
      <c r="C78" s="48" t="s">
        <v>75</v>
      </c>
      <c r="D78" s="34" t="s">
        <v>76</v>
      </c>
      <c r="E78" s="32">
        <v>3792996</v>
      </c>
      <c r="F78" s="31"/>
      <c r="G78" s="32"/>
      <c r="H78" s="32">
        <v>1896498</v>
      </c>
      <c r="I78" s="49">
        <f aca="true" t="shared" si="2" ref="I78:I87">H78/E78</f>
        <v>0.5</v>
      </c>
      <c r="J78" s="36">
        <v>0</v>
      </c>
      <c r="K78" s="25"/>
    </row>
    <row r="79" spans="1:11" s="6" customFormat="1" ht="16.5" customHeight="1">
      <c r="A79" s="40"/>
      <c r="B79" s="40">
        <v>75831</v>
      </c>
      <c r="C79" s="27"/>
      <c r="D79" s="29" t="s">
        <v>78</v>
      </c>
      <c r="E79" s="59">
        <f>SUM(E80)</f>
        <v>254007</v>
      </c>
      <c r="F79" s="30">
        <f>SUM(F80)</f>
        <v>315924</v>
      </c>
      <c r="G79" s="59">
        <f>F79/E79</f>
        <v>1.243760998712634</v>
      </c>
      <c r="H79" s="59">
        <f>SUM(H80)</f>
        <v>127002</v>
      </c>
      <c r="I79" s="47">
        <f t="shared" si="2"/>
        <v>0.4999940946509348</v>
      </c>
      <c r="J79" s="59">
        <f>SUM(J80)</f>
        <v>0</v>
      </c>
      <c r="K79" s="37"/>
    </row>
    <row r="80" spans="1:11" s="51" customFormat="1" ht="17.25" customHeight="1">
      <c r="A80" s="28"/>
      <c r="B80" s="28"/>
      <c r="C80" s="48" t="s">
        <v>75</v>
      </c>
      <c r="D80" s="34" t="s">
        <v>76</v>
      </c>
      <c r="E80" s="32">
        <v>254007</v>
      </c>
      <c r="F80" s="31">
        <v>315924</v>
      </c>
      <c r="G80" s="32">
        <f>F80/E80</f>
        <v>1.243760998712634</v>
      </c>
      <c r="H80" s="32">
        <v>127002</v>
      </c>
      <c r="I80" s="49">
        <f t="shared" si="2"/>
        <v>0.4999940946509348</v>
      </c>
      <c r="J80" s="36">
        <v>0</v>
      </c>
      <c r="K80" s="25"/>
    </row>
    <row r="81" spans="1:11" s="6" customFormat="1" ht="18.75" customHeight="1">
      <c r="A81" s="38">
        <v>801</v>
      </c>
      <c r="B81" s="38"/>
      <c r="C81" s="20"/>
      <c r="D81" s="22" t="s">
        <v>79</v>
      </c>
      <c r="E81" s="42">
        <f>SUM(E82+E88+E91+E97+E99+E106)</f>
        <v>1323455.2</v>
      </c>
      <c r="F81" s="39" t="e">
        <f>SUM(F82+F91+F99+#REF!+#REF!)</f>
        <v>#REF!</v>
      </c>
      <c r="G81" s="42" t="e">
        <f>F81/E81</f>
        <v>#REF!</v>
      </c>
      <c r="H81" s="42">
        <f>SUM(H82+H88+H91+H97+H99+H106)</f>
        <v>885487.1900000002</v>
      </c>
      <c r="I81" s="24">
        <f t="shared" si="2"/>
        <v>0.6690722814040099</v>
      </c>
      <c r="J81" s="42">
        <f>SUM(J82+J88+J91+J97+J99+J106)</f>
        <v>0</v>
      </c>
      <c r="K81" s="25"/>
    </row>
    <row r="82" spans="1:12" s="6" customFormat="1" ht="33.75" customHeight="1">
      <c r="A82" s="43"/>
      <c r="B82" s="43">
        <v>80101</v>
      </c>
      <c r="C82" s="68"/>
      <c r="D82" s="44" t="s">
        <v>80</v>
      </c>
      <c r="E82" s="46">
        <f>SUM(E83:E87)</f>
        <v>173864.76</v>
      </c>
      <c r="F82" s="46">
        <f>SUM(F84:F86)</f>
        <v>0</v>
      </c>
      <c r="G82" s="46">
        <f>SUM(G84:G86)</f>
        <v>0</v>
      </c>
      <c r="H82" s="46">
        <f>SUM(H83:H87)</f>
        <v>125593.76999999999</v>
      </c>
      <c r="I82" s="47">
        <f t="shared" si="2"/>
        <v>0.7223647276193289</v>
      </c>
      <c r="J82" s="46">
        <f>SUM(J83:J87)</f>
        <v>0</v>
      </c>
      <c r="K82" s="25"/>
      <c r="L82" s="120"/>
    </row>
    <row r="83" spans="1:12" s="6" customFormat="1" ht="23.25" customHeight="1">
      <c r="A83" s="43"/>
      <c r="B83" s="43"/>
      <c r="C83" s="56" t="s">
        <v>14</v>
      </c>
      <c r="D83" s="50" t="s">
        <v>15</v>
      </c>
      <c r="E83" s="55">
        <v>10000</v>
      </c>
      <c r="F83" s="46"/>
      <c r="G83" s="46"/>
      <c r="H83" s="55">
        <v>4450</v>
      </c>
      <c r="I83" s="49">
        <f t="shared" si="2"/>
        <v>0.445</v>
      </c>
      <c r="J83" s="116">
        <v>0</v>
      </c>
      <c r="K83" s="117"/>
      <c r="L83" s="120"/>
    </row>
    <row r="84" spans="1:11" s="6" customFormat="1" ht="17.25" customHeight="1">
      <c r="A84" s="57"/>
      <c r="B84" s="57"/>
      <c r="C84" s="113" t="s">
        <v>22</v>
      </c>
      <c r="D84" s="34" t="s">
        <v>23</v>
      </c>
      <c r="E84" s="55">
        <v>100000</v>
      </c>
      <c r="F84" s="54"/>
      <c r="G84" s="55"/>
      <c r="H84" s="55">
        <v>61242.4</v>
      </c>
      <c r="I84" s="49">
        <f t="shared" si="2"/>
        <v>0.612424</v>
      </c>
      <c r="J84" s="36">
        <v>0</v>
      </c>
      <c r="K84" s="37"/>
    </row>
    <row r="85" spans="1:11" s="6" customFormat="1" ht="15.75" customHeight="1">
      <c r="A85" s="57"/>
      <c r="B85" s="57"/>
      <c r="C85" s="114" t="s">
        <v>18</v>
      </c>
      <c r="D85" s="34" t="s">
        <v>19</v>
      </c>
      <c r="E85" s="55">
        <v>1800</v>
      </c>
      <c r="F85" s="54"/>
      <c r="G85" s="55"/>
      <c r="H85" s="55">
        <v>437.47</v>
      </c>
      <c r="I85" s="49">
        <f>H85/E85</f>
        <v>0.24303888888888892</v>
      </c>
      <c r="J85" s="36">
        <v>0</v>
      </c>
      <c r="K85" s="25"/>
    </row>
    <row r="86" spans="1:11" s="6" customFormat="1" ht="15.75" customHeight="1">
      <c r="A86" s="57"/>
      <c r="B86" s="57"/>
      <c r="C86" s="114" t="s">
        <v>24</v>
      </c>
      <c r="D86" s="34" t="s">
        <v>25</v>
      </c>
      <c r="E86" s="55">
        <v>13189</v>
      </c>
      <c r="F86" s="54"/>
      <c r="G86" s="55"/>
      <c r="H86" s="55">
        <v>10588.14</v>
      </c>
      <c r="I86" s="49">
        <f t="shared" si="2"/>
        <v>0.802800818864205</v>
      </c>
      <c r="J86" s="36">
        <v>0</v>
      </c>
      <c r="K86" s="25"/>
    </row>
    <row r="87" spans="1:11" s="6" customFormat="1" ht="34.5" customHeight="1">
      <c r="A87" s="57"/>
      <c r="B87" s="57"/>
      <c r="C87" s="115">
        <v>2010</v>
      </c>
      <c r="D87" s="34" t="s">
        <v>9</v>
      </c>
      <c r="E87" s="55">
        <v>48875.76</v>
      </c>
      <c r="F87" s="54"/>
      <c r="G87" s="55"/>
      <c r="H87" s="55">
        <v>48875.76</v>
      </c>
      <c r="I87" s="49">
        <f t="shared" si="2"/>
        <v>1</v>
      </c>
      <c r="J87" s="36">
        <v>0</v>
      </c>
      <c r="K87" s="25"/>
    </row>
    <row r="88" spans="1:11" s="6" customFormat="1" ht="19.5" customHeight="1">
      <c r="A88" s="43"/>
      <c r="B88" s="43">
        <v>80103</v>
      </c>
      <c r="C88" s="68"/>
      <c r="D88" s="44" t="s">
        <v>142</v>
      </c>
      <c r="E88" s="46">
        <f>SUM(E89+E90)</f>
        <v>291596</v>
      </c>
      <c r="F88" s="46">
        <f>SUM(F91:F93)</f>
        <v>0</v>
      </c>
      <c r="G88" s="46">
        <f>SUM(G91:G93)</f>
        <v>0</v>
      </c>
      <c r="H88" s="46">
        <f>SUM(H89+H90)</f>
        <v>151337.76</v>
      </c>
      <c r="I88" s="47">
        <f>H88/E88</f>
        <v>0.5189980658170894</v>
      </c>
      <c r="J88" s="46">
        <f>SUM(J89+J90)</f>
        <v>0</v>
      </c>
      <c r="K88" s="25"/>
    </row>
    <row r="89" spans="1:11" s="6" customFormat="1" ht="28.5" customHeight="1">
      <c r="A89" s="43"/>
      <c r="B89" s="43"/>
      <c r="C89" s="112" t="s">
        <v>91</v>
      </c>
      <c r="D89" s="34" t="s">
        <v>81</v>
      </c>
      <c r="E89" s="55">
        <v>271596</v>
      </c>
      <c r="F89" s="46"/>
      <c r="G89" s="46"/>
      <c r="H89" s="55">
        <v>135798</v>
      </c>
      <c r="I89" s="49">
        <f>H89/E89</f>
        <v>0.5</v>
      </c>
      <c r="J89" s="36">
        <v>0</v>
      </c>
      <c r="K89" s="37"/>
    </row>
    <row r="90" spans="1:11" s="6" customFormat="1" ht="24.75" customHeight="1">
      <c r="A90" s="43"/>
      <c r="B90" s="43"/>
      <c r="C90" s="112" t="s">
        <v>149</v>
      </c>
      <c r="D90" s="34" t="s">
        <v>107</v>
      </c>
      <c r="E90" s="55">
        <v>20000</v>
      </c>
      <c r="F90" s="46"/>
      <c r="G90" s="46"/>
      <c r="H90" s="55">
        <v>15539.76</v>
      </c>
      <c r="I90" s="49">
        <f>H90/E90</f>
        <v>0.776988</v>
      </c>
      <c r="J90" s="36">
        <v>0</v>
      </c>
      <c r="K90" s="37"/>
    </row>
    <row r="91" spans="1:11" s="6" customFormat="1" ht="18" customHeight="1">
      <c r="A91" s="40"/>
      <c r="B91" s="40">
        <v>80104</v>
      </c>
      <c r="C91" s="40"/>
      <c r="D91" s="29" t="s">
        <v>82</v>
      </c>
      <c r="E91" s="59">
        <f>SUM(E92:E96)</f>
        <v>588597</v>
      </c>
      <c r="F91" s="59">
        <f>SUM(F96:F96)</f>
        <v>0</v>
      </c>
      <c r="G91" s="59"/>
      <c r="H91" s="59">
        <f>SUM(H92:H96)</f>
        <v>345192.59</v>
      </c>
      <c r="I91" s="47">
        <f aca="true" t="shared" si="3" ref="I91:I167">H91/E91</f>
        <v>0.5864667845741653</v>
      </c>
      <c r="J91" s="59">
        <f>SUM(J92:J96)</f>
        <v>0</v>
      </c>
      <c r="K91" s="25"/>
    </row>
    <row r="92" spans="1:11" s="6" customFormat="1" ht="21" customHeight="1">
      <c r="A92" s="40"/>
      <c r="B92" s="40"/>
      <c r="C92" s="69" t="s">
        <v>18</v>
      </c>
      <c r="D92" s="34" t="s">
        <v>114</v>
      </c>
      <c r="E92" s="32">
        <v>570</v>
      </c>
      <c r="F92" s="32"/>
      <c r="G92" s="32"/>
      <c r="H92" s="32">
        <v>129.68</v>
      </c>
      <c r="I92" s="49">
        <f t="shared" si="3"/>
        <v>0.22750877192982458</v>
      </c>
      <c r="J92" s="36">
        <v>0</v>
      </c>
      <c r="K92" s="25"/>
    </row>
    <row r="93" spans="1:11" s="6" customFormat="1" ht="24.75" customHeight="1">
      <c r="A93" s="40"/>
      <c r="B93" s="40"/>
      <c r="C93" s="69" t="s">
        <v>24</v>
      </c>
      <c r="D93" s="34" t="s">
        <v>25</v>
      </c>
      <c r="E93" s="32">
        <v>3500</v>
      </c>
      <c r="F93" s="32"/>
      <c r="G93" s="32"/>
      <c r="H93" s="32">
        <v>448.32</v>
      </c>
      <c r="I93" s="49">
        <f t="shared" si="3"/>
        <v>0.12809142857142858</v>
      </c>
      <c r="J93" s="36">
        <v>0</v>
      </c>
      <c r="K93" s="25"/>
    </row>
    <row r="94" spans="1:10" s="6" customFormat="1" ht="24.75" customHeight="1">
      <c r="A94" s="40"/>
      <c r="B94" s="40"/>
      <c r="C94" s="69">
        <v>2007</v>
      </c>
      <c r="D94" s="34" t="s">
        <v>110</v>
      </c>
      <c r="E94" s="32">
        <v>17982</v>
      </c>
      <c r="F94" s="32"/>
      <c r="G94" s="32"/>
      <c r="H94" s="32">
        <v>17328.2</v>
      </c>
      <c r="I94" s="49">
        <f t="shared" si="3"/>
        <v>0.9636414191969748</v>
      </c>
      <c r="J94" s="36">
        <v>0</v>
      </c>
    </row>
    <row r="95" spans="1:11" s="6" customFormat="1" ht="28.5" customHeight="1">
      <c r="A95" s="43"/>
      <c r="B95" s="43"/>
      <c r="C95" s="112" t="s">
        <v>91</v>
      </c>
      <c r="D95" s="34" t="s">
        <v>81</v>
      </c>
      <c r="E95" s="55">
        <v>386545</v>
      </c>
      <c r="F95" s="46"/>
      <c r="G95" s="46"/>
      <c r="H95" s="55">
        <v>193272</v>
      </c>
      <c r="I95" s="49">
        <f t="shared" si="3"/>
        <v>0.499998706489542</v>
      </c>
      <c r="J95" s="36">
        <v>0</v>
      </c>
      <c r="K95" s="37"/>
    </row>
    <row r="96" spans="1:11" s="51" customFormat="1" ht="27" customHeight="1">
      <c r="A96" s="28"/>
      <c r="B96" s="28"/>
      <c r="C96" s="28">
        <v>2310</v>
      </c>
      <c r="D96" s="34" t="s">
        <v>107</v>
      </c>
      <c r="E96" s="32">
        <v>180000</v>
      </c>
      <c r="F96" s="32"/>
      <c r="G96" s="32"/>
      <c r="H96" s="32">
        <v>134014.39</v>
      </c>
      <c r="I96" s="35">
        <f t="shared" si="3"/>
        <v>0.7445243888888889</v>
      </c>
      <c r="J96" s="36">
        <v>0</v>
      </c>
      <c r="K96" s="25"/>
    </row>
    <row r="97" spans="1:11" s="51" customFormat="1" ht="32.25" customHeight="1">
      <c r="A97" s="28"/>
      <c r="B97" s="40">
        <v>80106</v>
      </c>
      <c r="C97" s="40"/>
      <c r="D97" s="29" t="s">
        <v>156</v>
      </c>
      <c r="E97" s="59">
        <f>SUM(E98:E98)</f>
        <v>10000</v>
      </c>
      <c r="F97" s="59"/>
      <c r="G97" s="59"/>
      <c r="H97" s="59">
        <f>SUM(H98:H98)</f>
        <v>8934.39</v>
      </c>
      <c r="I97" s="47">
        <f t="shared" si="3"/>
        <v>0.893439</v>
      </c>
      <c r="J97" s="59">
        <f>SUM(J98:J98)</f>
        <v>0</v>
      </c>
      <c r="K97" s="25"/>
    </row>
    <row r="98" spans="1:11" s="51" customFormat="1" ht="26.25" customHeight="1">
      <c r="A98" s="28"/>
      <c r="B98" s="28"/>
      <c r="C98" s="28">
        <v>2310</v>
      </c>
      <c r="D98" s="34" t="s">
        <v>107</v>
      </c>
      <c r="E98" s="32">
        <v>10000</v>
      </c>
      <c r="F98" s="32"/>
      <c r="G98" s="32"/>
      <c r="H98" s="32">
        <v>8934.39</v>
      </c>
      <c r="I98" s="49">
        <f t="shared" si="3"/>
        <v>0.893439</v>
      </c>
      <c r="J98" s="36">
        <v>0</v>
      </c>
      <c r="K98" s="25"/>
    </row>
    <row r="99" spans="1:11" s="51" customFormat="1" ht="19.5" customHeight="1">
      <c r="A99" s="40"/>
      <c r="B99" s="40">
        <v>80110</v>
      </c>
      <c r="C99" s="27"/>
      <c r="D99" s="29" t="s">
        <v>83</v>
      </c>
      <c r="E99" s="70">
        <f>SUM(E100:E105)</f>
        <v>253921.26</v>
      </c>
      <c r="F99" s="59" t="e">
        <f>SUM(#REF!)</f>
        <v>#REF!</v>
      </c>
      <c r="G99" s="59" t="e">
        <f>SUM(#REF!)</f>
        <v>#REF!</v>
      </c>
      <c r="H99" s="70">
        <f>SUM(H100:H105)</f>
        <v>248952.5</v>
      </c>
      <c r="I99" s="47">
        <f t="shared" si="3"/>
        <v>0.9804318866407641</v>
      </c>
      <c r="J99" s="70">
        <f>SUM(J100:J105)</f>
        <v>0</v>
      </c>
      <c r="K99" s="25"/>
    </row>
    <row r="100" spans="1:11" s="51" customFormat="1" ht="25.5" customHeight="1">
      <c r="A100" s="40"/>
      <c r="B100" s="40"/>
      <c r="C100" s="62" t="s">
        <v>31</v>
      </c>
      <c r="D100" s="34" t="s">
        <v>115</v>
      </c>
      <c r="E100" s="84">
        <v>100</v>
      </c>
      <c r="F100" s="32"/>
      <c r="G100" s="32"/>
      <c r="H100" s="32">
        <v>0</v>
      </c>
      <c r="I100" s="49">
        <f t="shared" si="3"/>
        <v>0</v>
      </c>
      <c r="J100" s="32">
        <v>0</v>
      </c>
      <c r="K100" s="25"/>
    </row>
    <row r="101" spans="1:11" s="51" customFormat="1" ht="56.25" customHeight="1">
      <c r="A101" s="40"/>
      <c r="B101" s="40"/>
      <c r="C101" s="62" t="s">
        <v>14</v>
      </c>
      <c r="D101" s="50" t="s">
        <v>15</v>
      </c>
      <c r="E101" s="84">
        <v>43380</v>
      </c>
      <c r="F101" s="32"/>
      <c r="G101" s="32"/>
      <c r="H101" s="32">
        <v>40040</v>
      </c>
      <c r="I101" s="49">
        <f t="shared" si="3"/>
        <v>0.9230059935454127</v>
      </c>
      <c r="J101" s="32">
        <v>0</v>
      </c>
      <c r="K101" s="25"/>
    </row>
    <row r="102" spans="1:11" s="51" customFormat="1" ht="17.25" customHeight="1">
      <c r="A102" s="40"/>
      <c r="B102" s="40"/>
      <c r="C102" s="62" t="s">
        <v>18</v>
      </c>
      <c r="D102" s="34" t="s">
        <v>19</v>
      </c>
      <c r="E102" s="84">
        <v>600</v>
      </c>
      <c r="F102" s="32"/>
      <c r="G102" s="32"/>
      <c r="H102" s="32">
        <v>177.36</v>
      </c>
      <c r="I102" s="49">
        <f aca="true" t="shared" si="4" ref="I102:I107">H102/E102</f>
        <v>0.29560000000000003</v>
      </c>
      <c r="J102" s="32">
        <v>0</v>
      </c>
      <c r="K102" s="25"/>
    </row>
    <row r="103" spans="1:11" s="51" customFormat="1" ht="15.75" customHeight="1">
      <c r="A103" s="40"/>
      <c r="B103" s="40"/>
      <c r="C103" s="48" t="s">
        <v>24</v>
      </c>
      <c r="D103" s="34" t="s">
        <v>25</v>
      </c>
      <c r="E103" s="84">
        <v>1485</v>
      </c>
      <c r="F103" s="32"/>
      <c r="G103" s="32"/>
      <c r="H103" s="32">
        <v>1485</v>
      </c>
      <c r="I103" s="49">
        <f t="shared" si="4"/>
        <v>1</v>
      </c>
      <c r="J103" s="32">
        <v>0</v>
      </c>
      <c r="K103" s="25"/>
    </row>
    <row r="104" spans="1:11" s="51" customFormat="1" ht="15.75" customHeight="1">
      <c r="A104" s="40"/>
      <c r="B104" s="40"/>
      <c r="C104" s="48" t="s">
        <v>143</v>
      </c>
      <c r="D104" s="50" t="s">
        <v>151</v>
      </c>
      <c r="E104" s="84">
        <v>180047</v>
      </c>
      <c r="F104" s="32"/>
      <c r="G104" s="32"/>
      <c r="H104" s="32">
        <v>178940.88</v>
      </c>
      <c r="I104" s="49">
        <f t="shared" si="4"/>
        <v>0.9938564930268208</v>
      </c>
      <c r="J104" s="32">
        <v>0</v>
      </c>
      <c r="K104" s="25"/>
    </row>
    <row r="105" spans="1:11" s="51" customFormat="1" ht="42.75" customHeight="1">
      <c r="A105" s="40"/>
      <c r="B105" s="40"/>
      <c r="C105" s="48" t="s">
        <v>85</v>
      </c>
      <c r="D105" s="34" t="s">
        <v>150</v>
      </c>
      <c r="E105" s="84">
        <v>28309.26</v>
      </c>
      <c r="F105" s="32"/>
      <c r="G105" s="32"/>
      <c r="H105" s="32">
        <v>28309.26</v>
      </c>
      <c r="I105" s="49">
        <f t="shared" si="4"/>
        <v>1</v>
      </c>
      <c r="J105" s="32">
        <v>0</v>
      </c>
      <c r="K105" s="25"/>
    </row>
    <row r="106" spans="1:11" s="51" customFormat="1" ht="56.25" customHeight="1">
      <c r="A106" s="40"/>
      <c r="B106" s="40">
        <v>80150</v>
      </c>
      <c r="C106" s="27"/>
      <c r="D106" s="121" t="s">
        <v>158</v>
      </c>
      <c r="E106" s="70">
        <f>SUM(E107)</f>
        <v>5476.18</v>
      </c>
      <c r="F106" s="59" t="e">
        <f>SUM(#REF!)</f>
        <v>#REF!</v>
      </c>
      <c r="G106" s="59" t="e">
        <f>SUM(#REF!)</f>
        <v>#REF!</v>
      </c>
      <c r="H106" s="70">
        <f>SUM(H107)</f>
        <v>5476.18</v>
      </c>
      <c r="I106" s="47">
        <f t="shared" si="4"/>
        <v>1</v>
      </c>
      <c r="J106" s="70">
        <f>SUM(J107:J109)</f>
        <v>0</v>
      </c>
      <c r="K106" s="25"/>
    </row>
    <row r="107" spans="1:11" s="51" customFormat="1" ht="47.25" customHeight="1">
      <c r="A107" s="40"/>
      <c r="B107" s="40"/>
      <c r="C107" s="48" t="s">
        <v>85</v>
      </c>
      <c r="D107" s="34" t="s">
        <v>150</v>
      </c>
      <c r="E107" s="84">
        <v>5476.18</v>
      </c>
      <c r="F107" s="32"/>
      <c r="G107" s="32"/>
      <c r="H107" s="32">
        <v>5476.18</v>
      </c>
      <c r="I107" s="49">
        <f t="shared" si="4"/>
        <v>1</v>
      </c>
      <c r="J107" s="32">
        <v>0</v>
      </c>
      <c r="K107" s="25"/>
    </row>
    <row r="108" spans="1:11" s="6" customFormat="1" ht="20.25" customHeight="1">
      <c r="A108" s="38">
        <v>851</v>
      </c>
      <c r="B108" s="38"/>
      <c r="C108" s="38"/>
      <c r="D108" s="22" t="s">
        <v>84</v>
      </c>
      <c r="E108" s="42">
        <f>SUM(E109)</f>
        <v>500</v>
      </c>
      <c r="F108" s="42"/>
      <c r="G108" s="42"/>
      <c r="H108" s="42">
        <f>SUM(H109)</f>
        <v>455</v>
      </c>
      <c r="I108" s="24">
        <f t="shared" si="3"/>
        <v>0.91</v>
      </c>
      <c r="J108" s="42">
        <f>SUM(J109)</f>
        <v>0</v>
      </c>
      <c r="K108" s="25"/>
    </row>
    <row r="109" spans="1:11" s="6" customFormat="1" ht="20.25" customHeight="1">
      <c r="A109" s="40"/>
      <c r="B109" s="40">
        <v>85195</v>
      </c>
      <c r="C109" s="27"/>
      <c r="D109" s="29" t="s">
        <v>8</v>
      </c>
      <c r="E109" s="59">
        <f>SUM(E110)</f>
        <v>500</v>
      </c>
      <c r="F109" s="59"/>
      <c r="G109" s="59"/>
      <c r="H109" s="59">
        <f>SUM(H110)</f>
        <v>455</v>
      </c>
      <c r="I109" s="41">
        <f t="shared" si="3"/>
        <v>0.91</v>
      </c>
      <c r="J109" s="60">
        <f>SUM(J110:J110)</f>
        <v>0</v>
      </c>
      <c r="K109" s="37"/>
    </row>
    <row r="110" spans="1:11" s="51" customFormat="1" ht="50.25" customHeight="1">
      <c r="A110" s="28"/>
      <c r="B110" s="28"/>
      <c r="C110" s="48" t="s">
        <v>85</v>
      </c>
      <c r="D110" s="34" t="s">
        <v>9</v>
      </c>
      <c r="E110" s="32">
        <v>500</v>
      </c>
      <c r="F110" s="32"/>
      <c r="G110" s="32"/>
      <c r="H110" s="32">
        <v>455</v>
      </c>
      <c r="I110" s="49">
        <f t="shared" si="3"/>
        <v>0.91</v>
      </c>
      <c r="J110" s="36">
        <v>0</v>
      </c>
      <c r="K110" s="6"/>
    </row>
    <row r="111" spans="1:11" s="51" customFormat="1" ht="17.25" customHeight="1">
      <c r="A111" s="38">
        <v>852</v>
      </c>
      <c r="B111" s="38"/>
      <c r="C111" s="20"/>
      <c r="D111" s="22" t="s">
        <v>86</v>
      </c>
      <c r="E111" s="42">
        <f>SUM(E112+E114+E117+E124+E127+E130+E132+E135+E139+E143)</f>
        <v>8828196.6</v>
      </c>
      <c r="F111" s="42" t="e">
        <f>SUM(F117+F124+F127+F132+F135+F139+F143+#REF!)</f>
        <v>#REF!</v>
      </c>
      <c r="G111" s="42" t="e">
        <f>SUM(G117+G124+G127+G132+G135+G139+G143+#REF!)</f>
        <v>#REF!</v>
      </c>
      <c r="H111" s="42">
        <f>SUM(H112+H114+H117+H124+H127+H130+H132+H135+H139+H143)</f>
        <v>5503029.33</v>
      </c>
      <c r="I111" s="24">
        <f t="shared" si="3"/>
        <v>0.6233469392831601</v>
      </c>
      <c r="J111" s="42">
        <f>SUM(J112+J114+J117+J124+J127+J130+J132+J135+J139+J143)</f>
        <v>32067.74</v>
      </c>
      <c r="K111" s="6"/>
    </row>
    <row r="112" spans="1:11" s="51" customFormat="1" ht="19.5" customHeight="1">
      <c r="A112" s="95"/>
      <c r="B112" s="95">
        <v>85202</v>
      </c>
      <c r="C112" s="99"/>
      <c r="D112" s="96" t="s">
        <v>119</v>
      </c>
      <c r="E112" s="97">
        <f>SUM(E113)</f>
        <v>7520</v>
      </c>
      <c r="F112" s="97"/>
      <c r="G112" s="97"/>
      <c r="H112" s="97">
        <f>SUM(H113)</f>
        <v>3719.5</v>
      </c>
      <c r="I112" s="47">
        <f t="shared" si="3"/>
        <v>0.49461436170212764</v>
      </c>
      <c r="J112" s="97">
        <v>0</v>
      </c>
      <c r="K112" s="6"/>
    </row>
    <row r="113" spans="1:11" s="51" customFormat="1" ht="17.25" customHeight="1">
      <c r="A113" s="95"/>
      <c r="B113" s="95"/>
      <c r="C113" s="100" t="s">
        <v>24</v>
      </c>
      <c r="D113" s="34" t="s">
        <v>25</v>
      </c>
      <c r="E113" s="98">
        <v>7520</v>
      </c>
      <c r="F113" s="98"/>
      <c r="G113" s="98"/>
      <c r="H113" s="98">
        <v>3719.5</v>
      </c>
      <c r="I113" s="49">
        <f t="shared" si="3"/>
        <v>0.49461436170212764</v>
      </c>
      <c r="J113" s="98">
        <v>0</v>
      </c>
      <c r="K113" s="6"/>
    </row>
    <row r="114" spans="1:11" s="51" customFormat="1" ht="27.75" customHeight="1">
      <c r="A114" s="95"/>
      <c r="B114" s="95">
        <v>85206</v>
      </c>
      <c r="C114" s="99"/>
      <c r="D114" s="96" t="s">
        <v>139</v>
      </c>
      <c r="E114" s="97">
        <f>SUM(E115:E116)</f>
        <v>0</v>
      </c>
      <c r="F114" s="97"/>
      <c r="G114" s="97"/>
      <c r="H114" s="97">
        <f>SUM(H115:H116)</f>
        <v>0</v>
      </c>
      <c r="I114" s="47">
        <v>0</v>
      </c>
      <c r="J114" s="97">
        <f>SUM(J115:J116)</f>
        <v>0</v>
      </c>
      <c r="K114" s="6"/>
    </row>
    <row r="115" spans="1:11" s="51" customFormat="1" ht="17.25" customHeight="1">
      <c r="A115" s="95"/>
      <c r="B115" s="95"/>
      <c r="C115" s="100" t="s">
        <v>24</v>
      </c>
      <c r="D115" s="34" t="s">
        <v>25</v>
      </c>
      <c r="E115" s="98">
        <v>0</v>
      </c>
      <c r="F115" s="98"/>
      <c r="G115" s="98"/>
      <c r="H115" s="98">
        <v>0</v>
      </c>
      <c r="I115" s="49">
        <v>0</v>
      </c>
      <c r="J115" s="98">
        <v>0</v>
      </c>
      <c r="K115" s="6"/>
    </row>
    <row r="116" spans="1:11" s="6" customFormat="1" ht="38.25" customHeight="1">
      <c r="A116" s="95"/>
      <c r="B116" s="95"/>
      <c r="C116" s="112" t="s">
        <v>91</v>
      </c>
      <c r="D116" s="34" t="s">
        <v>81</v>
      </c>
      <c r="E116" s="98">
        <v>0</v>
      </c>
      <c r="F116" s="98"/>
      <c r="G116" s="98"/>
      <c r="H116" s="98">
        <v>0</v>
      </c>
      <c r="I116" s="49">
        <v>0</v>
      </c>
      <c r="J116" s="98">
        <v>0</v>
      </c>
      <c r="K116" s="25"/>
    </row>
    <row r="117" spans="1:11" s="6" customFormat="1" ht="38.25" customHeight="1">
      <c r="A117" s="40"/>
      <c r="B117" s="40">
        <v>85212</v>
      </c>
      <c r="C117" s="27"/>
      <c r="D117" s="29" t="s">
        <v>87</v>
      </c>
      <c r="E117" s="59">
        <f>SUM(E118:E123)</f>
        <v>5942700</v>
      </c>
      <c r="F117" s="59">
        <f>SUM(F119:F123)</f>
        <v>0</v>
      </c>
      <c r="G117" s="59">
        <f>SUM(G119:G123)</f>
        <v>0</v>
      </c>
      <c r="H117" s="59">
        <f>SUM(H118:H123)</f>
        <v>3111514.58</v>
      </c>
      <c r="I117" s="47">
        <f t="shared" si="3"/>
        <v>0.5235860097262187</v>
      </c>
      <c r="J117" s="60">
        <f>SUM(J118:J123)</f>
        <v>11515.37</v>
      </c>
      <c r="K117" s="37"/>
    </row>
    <row r="118" spans="1:11" s="6" customFormat="1" ht="16.5" customHeight="1">
      <c r="A118" s="40"/>
      <c r="B118" s="40"/>
      <c r="C118" s="62" t="s">
        <v>31</v>
      </c>
      <c r="D118" s="34" t="s">
        <v>32</v>
      </c>
      <c r="E118" s="32">
        <v>100</v>
      </c>
      <c r="F118" s="32"/>
      <c r="G118" s="32"/>
      <c r="H118" s="32">
        <v>20.4</v>
      </c>
      <c r="I118" s="49">
        <v>0</v>
      </c>
      <c r="J118" s="36">
        <v>2.8</v>
      </c>
      <c r="K118" s="25"/>
    </row>
    <row r="119" spans="1:11" s="6" customFormat="1" ht="21" customHeight="1">
      <c r="A119" s="40"/>
      <c r="B119" s="40"/>
      <c r="C119" s="62" t="s">
        <v>18</v>
      </c>
      <c r="D119" s="34" t="s">
        <v>19</v>
      </c>
      <c r="E119" s="32">
        <v>7000</v>
      </c>
      <c r="F119" s="32"/>
      <c r="G119" s="32"/>
      <c r="H119" s="32">
        <v>4708.58</v>
      </c>
      <c r="I119" s="49">
        <f t="shared" si="3"/>
        <v>0.6726542857142856</v>
      </c>
      <c r="J119" s="36">
        <v>919.04</v>
      </c>
      <c r="K119" s="25"/>
    </row>
    <row r="120" spans="1:11" s="6" customFormat="1" ht="23.25" customHeight="1">
      <c r="A120" s="40"/>
      <c r="B120" s="40"/>
      <c r="C120" s="48" t="s">
        <v>24</v>
      </c>
      <c r="D120" s="34" t="s">
        <v>25</v>
      </c>
      <c r="E120" s="32">
        <v>27000</v>
      </c>
      <c r="F120" s="32"/>
      <c r="G120" s="32"/>
      <c r="H120" s="32">
        <v>15693.22</v>
      </c>
      <c r="I120" s="49">
        <f t="shared" si="3"/>
        <v>0.5812303703703704</v>
      </c>
      <c r="J120" s="36">
        <v>10593.53</v>
      </c>
      <c r="K120" s="25"/>
    </row>
    <row r="121" spans="1:11" s="6" customFormat="1" ht="24.75" customHeight="1">
      <c r="A121" s="40"/>
      <c r="B121" s="40"/>
      <c r="C121" s="48" t="s">
        <v>108</v>
      </c>
      <c r="D121" s="34" t="s">
        <v>144</v>
      </c>
      <c r="E121" s="32">
        <v>9000</v>
      </c>
      <c r="F121" s="32"/>
      <c r="G121" s="32"/>
      <c r="H121" s="32">
        <v>5521.41</v>
      </c>
      <c r="I121" s="49">
        <f t="shared" si="3"/>
        <v>0.61349</v>
      </c>
      <c r="J121" s="36">
        <v>0</v>
      </c>
      <c r="K121" s="25"/>
    </row>
    <row r="122" spans="1:11" s="6" customFormat="1" ht="34.5" customHeight="1">
      <c r="A122" s="40"/>
      <c r="B122" s="40"/>
      <c r="C122" s="28">
        <v>2010</v>
      </c>
      <c r="D122" s="34" t="s">
        <v>9</v>
      </c>
      <c r="E122" s="32">
        <v>5852000</v>
      </c>
      <c r="F122" s="32"/>
      <c r="G122" s="32"/>
      <c r="H122" s="32">
        <v>3067257</v>
      </c>
      <c r="I122" s="49">
        <f t="shared" si="3"/>
        <v>0.5241382433356118</v>
      </c>
      <c r="J122" s="36">
        <v>0</v>
      </c>
      <c r="K122" s="25"/>
    </row>
    <row r="123" spans="1:11" s="6" customFormat="1" ht="33.75" customHeight="1">
      <c r="A123" s="40"/>
      <c r="B123" s="40"/>
      <c r="C123" s="28">
        <v>2360</v>
      </c>
      <c r="D123" s="34" t="s">
        <v>29</v>
      </c>
      <c r="E123" s="32">
        <v>47600</v>
      </c>
      <c r="F123" s="32"/>
      <c r="G123" s="32"/>
      <c r="H123" s="32">
        <v>18313.97</v>
      </c>
      <c r="I123" s="49">
        <f t="shared" si="3"/>
        <v>0.38474726890756306</v>
      </c>
      <c r="J123" s="36">
        <v>0</v>
      </c>
      <c r="K123" s="25"/>
    </row>
    <row r="124" spans="1:11" s="6" customFormat="1" ht="47.25" customHeight="1">
      <c r="A124" s="40"/>
      <c r="B124" s="40">
        <v>85213</v>
      </c>
      <c r="C124" s="40"/>
      <c r="D124" s="29" t="s">
        <v>88</v>
      </c>
      <c r="E124" s="59">
        <f>SUM(E125:E126)</f>
        <v>113900</v>
      </c>
      <c r="F124" s="59">
        <f>SUM(F125:F126)</f>
        <v>0</v>
      </c>
      <c r="G124" s="59">
        <f>SUM(G125:G126)</f>
        <v>0</v>
      </c>
      <c r="H124" s="59">
        <f>SUM(H125:H126)</f>
        <v>83994</v>
      </c>
      <c r="I124" s="47">
        <f t="shared" si="3"/>
        <v>0.7374363476733977</v>
      </c>
      <c r="J124" s="60">
        <f>SUM(J125:J126)</f>
        <v>0</v>
      </c>
      <c r="K124" s="37"/>
    </row>
    <row r="125" spans="1:11" s="6" customFormat="1" ht="32.25" customHeight="1">
      <c r="A125" s="28"/>
      <c r="B125" s="28"/>
      <c r="C125" s="28">
        <v>2010</v>
      </c>
      <c r="D125" s="34" t="s">
        <v>9</v>
      </c>
      <c r="E125" s="32">
        <v>36200</v>
      </c>
      <c r="F125" s="32"/>
      <c r="G125" s="32"/>
      <c r="H125" s="32">
        <v>35284</v>
      </c>
      <c r="I125" s="49">
        <f t="shared" si="3"/>
        <v>0.9746961325966851</v>
      </c>
      <c r="J125" s="36">
        <v>0</v>
      </c>
      <c r="K125" s="37"/>
    </row>
    <row r="126" spans="1:11" s="6" customFormat="1" ht="34.5" customHeight="1">
      <c r="A126" s="28"/>
      <c r="B126" s="28"/>
      <c r="C126" s="28">
        <v>2030</v>
      </c>
      <c r="D126" s="34" t="s">
        <v>81</v>
      </c>
      <c r="E126" s="32">
        <v>77700</v>
      </c>
      <c r="F126" s="32"/>
      <c r="G126" s="32"/>
      <c r="H126" s="32">
        <v>48710</v>
      </c>
      <c r="I126" s="49">
        <f t="shared" si="3"/>
        <v>0.6268983268983269</v>
      </c>
      <c r="J126" s="36">
        <v>0</v>
      </c>
      <c r="K126" s="25"/>
    </row>
    <row r="127" spans="1:11" s="6" customFormat="1" ht="25.5" customHeight="1">
      <c r="A127" s="43"/>
      <c r="B127" s="43">
        <v>85214</v>
      </c>
      <c r="C127" s="43"/>
      <c r="D127" s="44" t="s">
        <v>89</v>
      </c>
      <c r="E127" s="46">
        <f>SUM(E128:E129)</f>
        <v>1418586</v>
      </c>
      <c r="F127" s="46">
        <f>SUM(F129:F129)</f>
        <v>0</v>
      </c>
      <c r="G127" s="46">
        <f>SUM(G129:G129)</f>
        <v>0</v>
      </c>
      <c r="H127" s="46">
        <f>SUM(H128:H129)</f>
        <v>1378965</v>
      </c>
      <c r="I127" s="47">
        <f t="shared" si="3"/>
        <v>0.9720700754131226</v>
      </c>
      <c r="J127" s="46">
        <f>SUM(J128:J129)</f>
        <v>0</v>
      </c>
      <c r="K127" s="25"/>
    </row>
    <row r="128" spans="1:11" s="6" customFormat="1" ht="20.25" customHeight="1">
      <c r="A128" s="43"/>
      <c r="B128" s="43"/>
      <c r="C128" s="74" t="s">
        <v>24</v>
      </c>
      <c r="D128" s="34" t="s">
        <v>25</v>
      </c>
      <c r="E128" s="55">
        <v>640</v>
      </c>
      <c r="F128" s="55"/>
      <c r="G128" s="55"/>
      <c r="H128" s="55">
        <v>80</v>
      </c>
      <c r="I128" s="49">
        <f t="shared" si="3"/>
        <v>0.125</v>
      </c>
      <c r="J128" s="55">
        <v>0</v>
      </c>
      <c r="K128" s="25"/>
    </row>
    <row r="129" spans="1:11" s="6" customFormat="1" ht="32.25" customHeight="1">
      <c r="A129" s="28"/>
      <c r="B129" s="28"/>
      <c r="C129" s="28">
        <v>2030</v>
      </c>
      <c r="D129" s="34" t="s">
        <v>81</v>
      </c>
      <c r="E129" s="32">
        <v>1417946</v>
      </c>
      <c r="F129" s="32"/>
      <c r="G129" s="32"/>
      <c r="H129" s="32">
        <v>1378885</v>
      </c>
      <c r="I129" s="49">
        <f t="shared" si="3"/>
        <v>0.9724524065091337</v>
      </c>
      <c r="J129" s="36">
        <v>0</v>
      </c>
      <c r="K129" s="25"/>
    </row>
    <row r="130" spans="1:11" s="6" customFormat="1" ht="25.5" customHeight="1">
      <c r="A130" s="43"/>
      <c r="B130" s="43">
        <v>85215</v>
      </c>
      <c r="C130" s="43"/>
      <c r="D130" s="44" t="s">
        <v>145</v>
      </c>
      <c r="E130" s="46">
        <f>SUM(E131:E131)</f>
        <v>2456</v>
      </c>
      <c r="F130" s="46">
        <f>SUM(F131:F131)</f>
        <v>0</v>
      </c>
      <c r="G130" s="46">
        <f>SUM(G131:G131)</f>
        <v>0</v>
      </c>
      <c r="H130" s="46">
        <f>SUM(H131:H131)</f>
        <v>2456</v>
      </c>
      <c r="I130" s="47">
        <f>H130/E130</f>
        <v>1</v>
      </c>
      <c r="J130" s="46">
        <f>SUM(J131:J131)</f>
        <v>0</v>
      </c>
      <c r="K130" s="25"/>
    </row>
    <row r="131" spans="1:11" s="6" customFormat="1" ht="34.5" customHeight="1">
      <c r="A131" s="28"/>
      <c r="B131" s="28"/>
      <c r="C131" s="28">
        <v>2010</v>
      </c>
      <c r="D131" s="34" t="s">
        <v>9</v>
      </c>
      <c r="E131" s="32">
        <v>2456</v>
      </c>
      <c r="F131" s="32"/>
      <c r="G131" s="32"/>
      <c r="H131" s="32">
        <v>2456</v>
      </c>
      <c r="I131" s="49">
        <f>H131/E131</f>
        <v>1</v>
      </c>
      <c r="J131" s="36">
        <v>0</v>
      </c>
      <c r="K131" s="25"/>
    </row>
    <row r="132" spans="1:11" s="6" customFormat="1" ht="20.25" customHeight="1">
      <c r="A132" s="40"/>
      <c r="B132" s="40">
        <v>85216</v>
      </c>
      <c r="C132" s="40"/>
      <c r="D132" s="29" t="s">
        <v>109</v>
      </c>
      <c r="E132" s="59">
        <f>SUM(E133:E134)</f>
        <v>604922</v>
      </c>
      <c r="F132" s="59"/>
      <c r="G132" s="59"/>
      <c r="H132" s="59">
        <f>SUM(H133:H134)</f>
        <v>573050.1</v>
      </c>
      <c r="I132" s="47">
        <f t="shared" si="3"/>
        <v>0.9473123807697521</v>
      </c>
      <c r="J132" s="59">
        <f>SUM(J133:J134)</f>
        <v>19246.43</v>
      </c>
      <c r="K132" s="25"/>
    </row>
    <row r="133" spans="1:11" s="6" customFormat="1" ht="23.25" customHeight="1">
      <c r="A133" s="40"/>
      <c r="B133" s="40"/>
      <c r="C133" s="53" t="s">
        <v>24</v>
      </c>
      <c r="D133" s="50" t="s">
        <v>25</v>
      </c>
      <c r="E133" s="32">
        <v>25000</v>
      </c>
      <c r="F133" s="59"/>
      <c r="G133" s="59"/>
      <c r="H133" s="32">
        <v>2854.1</v>
      </c>
      <c r="I133" s="49">
        <f t="shared" si="3"/>
        <v>0.114164</v>
      </c>
      <c r="J133" s="36">
        <v>19246.43</v>
      </c>
      <c r="K133" s="37"/>
    </row>
    <row r="134" spans="1:11" s="73" customFormat="1" ht="28.5" customHeight="1">
      <c r="A134" s="28"/>
      <c r="B134" s="28"/>
      <c r="C134" s="28">
        <v>2030</v>
      </c>
      <c r="D134" s="34" t="s">
        <v>81</v>
      </c>
      <c r="E134" s="32">
        <v>579922</v>
      </c>
      <c r="F134" s="32"/>
      <c r="G134" s="32"/>
      <c r="H134" s="32">
        <v>570196</v>
      </c>
      <c r="I134" s="35">
        <f t="shared" si="3"/>
        <v>0.9832287790426989</v>
      </c>
      <c r="J134" s="36">
        <v>0</v>
      </c>
      <c r="K134" s="25"/>
    </row>
    <row r="135" spans="1:11" s="73" customFormat="1" ht="24.75" customHeight="1">
      <c r="A135" s="40"/>
      <c r="B135" s="40">
        <v>85219</v>
      </c>
      <c r="C135" s="40"/>
      <c r="D135" s="29" t="s">
        <v>90</v>
      </c>
      <c r="E135" s="59">
        <f>SUM(E136:E138)</f>
        <v>243760</v>
      </c>
      <c r="F135" s="59">
        <f>SUM(F138:F138)</f>
        <v>0</v>
      </c>
      <c r="G135" s="59">
        <f>F135/E135</f>
        <v>0</v>
      </c>
      <c r="H135" s="59">
        <f>SUM(H136:H138)</f>
        <v>124693.79</v>
      </c>
      <c r="I135" s="47">
        <f t="shared" si="3"/>
        <v>0.511543280275681</v>
      </c>
      <c r="J135" s="60">
        <f>SUM(J138:J138)</f>
        <v>0</v>
      </c>
      <c r="K135" s="25"/>
    </row>
    <row r="136" spans="1:11" s="73" customFormat="1" ht="19.5" customHeight="1">
      <c r="A136" s="40"/>
      <c r="B136" s="40"/>
      <c r="C136" s="69" t="s">
        <v>18</v>
      </c>
      <c r="D136" s="50" t="s">
        <v>19</v>
      </c>
      <c r="E136" s="32">
        <v>11960</v>
      </c>
      <c r="F136" s="59"/>
      <c r="G136" s="59"/>
      <c r="H136" s="32">
        <v>2714.79</v>
      </c>
      <c r="I136" s="49">
        <f t="shared" si="3"/>
        <v>0.2269891304347826</v>
      </c>
      <c r="J136" s="36">
        <v>0</v>
      </c>
      <c r="K136" s="37"/>
    </row>
    <row r="137" spans="1:11" s="73" customFormat="1" ht="22.5" customHeight="1">
      <c r="A137" s="28"/>
      <c r="B137" s="28"/>
      <c r="C137" s="74" t="s">
        <v>24</v>
      </c>
      <c r="D137" s="50" t="s">
        <v>25</v>
      </c>
      <c r="E137" s="32">
        <v>0</v>
      </c>
      <c r="F137" s="32"/>
      <c r="G137" s="32"/>
      <c r="H137" s="32">
        <v>0</v>
      </c>
      <c r="I137" s="49">
        <v>0</v>
      </c>
      <c r="J137" s="36">
        <v>0</v>
      </c>
      <c r="K137" s="25"/>
    </row>
    <row r="138" spans="1:11" s="73" customFormat="1" ht="27.75" customHeight="1">
      <c r="A138" s="28"/>
      <c r="B138" s="75"/>
      <c r="C138" s="75">
        <v>2030</v>
      </c>
      <c r="D138" s="34" t="s">
        <v>81</v>
      </c>
      <c r="E138" s="32">
        <v>231800</v>
      </c>
      <c r="F138" s="32"/>
      <c r="G138" s="32"/>
      <c r="H138" s="32">
        <v>121979</v>
      </c>
      <c r="I138" s="49">
        <f t="shared" si="3"/>
        <v>0.5262251941328732</v>
      </c>
      <c r="J138" s="36">
        <v>0</v>
      </c>
      <c r="K138" s="25"/>
    </row>
    <row r="139" spans="1:11" s="73" customFormat="1" ht="22.5" customHeight="1">
      <c r="A139" s="76"/>
      <c r="B139" s="76">
        <v>85228</v>
      </c>
      <c r="C139" s="76"/>
      <c r="D139" s="29" t="s">
        <v>101</v>
      </c>
      <c r="E139" s="59">
        <f>SUM(E140:E142)</f>
        <v>221737</v>
      </c>
      <c r="F139" s="59">
        <f>SUM(F142:F142)</f>
        <v>0</v>
      </c>
      <c r="G139" s="59">
        <f>SUM(G142:G142)</f>
        <v>0</v>
      </c>
      <c r="H139" s="59">
        <f>SUM(H140:H142)</f>
        <v>159025.08</v>
      </c>
      <c r="I139" s="47">
        <f t="shared" si="3"/>
        <v>0.7171788199533681</v>
      </c>
      <c r="J139" s="59">
        <f>SUM(J140:J142)</f>
        <v>1305.94</v>
      </c>
      <c r="K139" s="25"/>
    </row>
    <row r="140" spans="1:11" s="73" customFormat="1" ht="16.5" customHeight="1">
      <c r="A140" s="76"/>
      <c r="B140" s="76"/>
      <c r="C140" s="77" t="s">
        <v>22</v>
      </c>
      <c r="D140" s="34" t="s">
        <v>23</v>
      </c>
      <c r="E140" s="32">
        <v>120000</v>
      </c>
      <c r="F140" s="32"/>
      <c r="G140" s="32"/>
      <c r="H140" s="32">
        <v>58786.21</v>
      </c>
      <c r="I140" s="49">
        <f>H140/E140</f>
        <v>0.4898850833333333</v>
      </c>
      <c r="J140" s="36">
        <v>1305.94</v>
      </c>
      <c r="K140" s="25"/>
    </row>
    <row r="141" spans="1:11" s="73" customFormat="1" ht="36" customHeight="1">
      <c r="A141" s="76"/>
      <c r="B141" s="76"/>
      <c r="C141" s="75">
        <v>2010</v>
      </c>
      <c r="D141" s="34" t="s">
        <v>9</v>
      </c>
      <c r="E141" s="32">
        <v>101442</v>
      </c>
      <c r="F141" s="32"/>
      <c r="G141" s="32"/>
      <c r="H141" s="32">
        <v>99947</v>
      </c>
      <c r="I141" s="49">
        <f>H141/E141</f>
        <v>0.9852625145403284</v>
      </c>
      <c r="J141" s="32">
        <v>0</v>
      </c>
      <c r="K141" s="25"/>
    </row>
    <row r="142" spans="1:11" s="73" customFormat="1" ht="36" customHeight="1">
      <c r="A142" s="76"/>
      <c r="B142" s="76"/>
      <c r="C142" s="77" t="s">
        <v>120</v>
      </c>
      <c r="D142" s="34" t="s">
        <v>29</v>
      </c>
      <c r="E142" s="32">
        <v>295</v>
      </c>
      <c r="F142" s="32"/>
      <c r="G142" s="32"/>
      <c r="H142" s="32">
        <v>291.87</v>
      </c>
      <c r="I142" s="49">
        <v>0</v>
      </c>
      <c r="J142" s="36">
        <v>0</v>
      </c>
      <c r="K142" s="25"/>
    </row>
    <row r="143" spans="1:11" s="73" customFormat="1" ht="19.5" customHeight="1">
      <c r="A143" s="76"/>
      <c r="B143" s="76">
        <v>85295</v>
      </c>
      <c r="C143" s="76"/>
      <c r="D143" s="29" t="s">
        <v>8</v>
      </c>
      <c r="E143" s="59">
        <f>SUM(E144:E145)</f>
        <v>272615.6</v>
      </c>
      <c r="F143" s="59">
        <f>SUM(F145:F145)</f>
        <v>0</v>
      </c>
      <c r="G143" s="59">
        <f>F143/E143</f>
        <v>0</v>
      </c>
      <c r="H143" s="59">
        <f>SUM(H144:H145)</f>
        <v>65611.28</v>
      </c>
      <c r="I143" s="47">
        <f t="shared" si="3"/>
        <v>0.24067324100308274</v>
      </c>
      <c r="J143" s="59">
        <f>SUM(J144:J145)</f>
        <v>0</v>
      </c>
      <c r="K143" s="25"/>
    </row>
    <row r="144" spans="1:11" s="73" customFormat="1" ht="52.5" customHeight="1">
      <c r="A144" s="76"/>
      <c r="B144" s="76"/>
      <c r="C144" s="75">
        <v>2010</v>
      </c>
      <c r="D144" s="34" t="s">
        <v>9</v>
      </c>
      <c r="E144" s="32">
        <v>4715.6</v>
      </c>
      <c r="F144" s="32"/>
      <c r="G144" s="32"/>
      <c r="H144" s="32">
        <v>2111.28</v>
      </c>
      <c r="I144" s="49">
        <f t="shared" si="3"/>
        <v>0.4477224531342777</v>
      </c>
      <c r="J144" s="32">
        <v>0</v>
      </c>
      <c r="K144" s="25"/>
    </row>
    <row r="145" spans="1:11" s="73" customFormat="1" ht="34.5" customHeight="1">
      <c r="A145" s="75"/>
      <c r="B145" s="75"/>
      <c r="C145" s="77" t="s">
        <v>91</v>
      </c>
      <c r="D145" s="34" t="s">
        <v>81</v>
      </c>
      <c r="E145" s="32">
        <v>267900</v>
      </c>
      <c r="F145" s="32"/>
      <c r="G145" s="32"/>
      <c r="H145" s="32">
        <v>63500</v>
      </c>
      <c r="I145" s="49">
        <f t="shared" si="3"/>
        <v>0.2370287420679358</v>
      </c>
      <c r="J145" s="72">
        <v>0</v>
      </c>
      <c r="K145" s="25"/>
    </row>
    <row r="146" spans="1:11" s="73" customFormat="1" ht="22.5" customHeight="1">
      <c r="A146" s="79">
        <v>854</v>
      </c>
      <c r="B146" s="79"/>
      <c r="C146" s="38"/>
      <c r="D146" s="22" t="s">
        <v>92</v>
      </c>
      <c r="E146" s="42">
        <f>SUM(E147)</f>
        <v>240000</v>
      </c>
      <c r="F146" s="42" t="e">
        <f>SUM(#REF!+F147)</f>
        <v>#REF!</v>
      </c>
      <c r="G146" s="80" t="e">
        <f>F146/E146</f>
        <v>#REF!</v>
      </c>
      <c r="H146" s="42">
        <f>SUM(H147)</f>
        <v>240000</v>
      </c>
      <c r="I146" s="24">
        <f t="shared" si="3"/>
        <v>1</v>
      </c>
      <c r="J146" s="42">
        <f>SUM(J147)</f>
        <v>0</v>
      </c>
      <c r="K146" s="25"/>
    </row>
    <row r="147" spans="1:11" s="73" customFormat="1" ht="20.25" customHeight="1">
      <c r="A147" s="81"/>
      <c r="B147" s="76">
        <v>85415</v>
      </c>
      <c r="C147" s="40"/>
      <c r="D147" s="29" t="s">
        <v>93</v>
      </c>
      <c r="E147" s="59">
        <f>SUM(E148:E148)</f>
        <v>240000</v>
      </c>
      <c r="F147" s="59">
        <f>SUM(F148:F148)</f>
        <v>514447</v>
      </c>
      <c r="G147" s="59">
        <f>SUM(G148:G148)</f>
        <v>2.1435291666666667</v>
      </c>
      <c r="H147" s="59">
        <f>SUM(H148:H148)</f>
        <v>240000</v>
      </c>
      <c r="I147" s="47">
        <f t="shared" si="3"/>
        <v>1</v>
      </c>
      <c r="J147" s="71">
        <f>SUM(J148:J148)</f>
        <v>0</v>
      </c>
      <c r="K147" s="37"/>
    </row>
    <row r="148" spans="1:11" s="82" customFormat="1" ht="25.5" customHeight="1">
      <c r="A148" s="81"/>
      <c r="B148" s="75"/>
      <c r="C148" s="28">
        <v>2030</v>
      </c>
      <c r="D148" s="34" t="s">
        <v>81</v>
      </c>
      <c r="E148" s="32">
        <v>240000</v>
      </c>
      <c r="F148" s="32">
        <v>514447</v>
      </c>
      <c r="G148" s="32">
        <f>F148/E148</f>
        <v>2.1435291666666667</v>
      </c>
      <c r="H148" s="32">
        <v>240000</v>
      </c>
      <c r="I148" s="49">
        <f t="shared" si="3"/>
        <v>1</v>
      </c>
      <c r="J148" s="72">
        <v>0</v>
      </c>
      <c r="K148" s="25"/>
    </row>
    <row r="149" spans="1:11" s="73" customFormat="1" ht="36" customHeight="1">
      <c r="A149" s="79">
        <v>900</v>
      </c>
      <c r="B149" s="79"/>
      <c r="C149" s="38"/>
      <c r="D149" s="22" t="s">
        <v>94</v>
      </c>
      <c r="E149" s="42">
        <f>SUM(E150+E154+E158)</f>
        <v>4820062.38</v>
      </c>
      <c r="F149" s="42" t="e">
        <f>SUM(F154+F158+#REF!)</f>
        <v>#REF!</v>
      </c>
      <c r="G149" s="42" t="e">
        <f>SUM(G154+G158+#REF!)</f>
        <v>#REF!</v>
      </c>
      <c r="H149" s="42">
        <f>SUM(H150+H154+H158)</f>
        <v>968380.5</v>
      </c>
      <c r="I149" s="24">
        <f t="shared" si="3"/>
        <v>0.20090621731746136</v>
      </c>
      <c r="J149" s="42">
        <f>SUM(J150+J154+J158)</f>
        <v>213174.85</v>
      </c>
      <c r="K149" s="25"/>
    </row>
    <row r="150" spans="1:11" s="73" customFormat="1" ht="25.5" customHeight="1">
      <c r="A150" s="79"/>
      <c r="B150" s="118">
        <v>90002</v>
      </c>
      <c r="C150" s="95"/>
      <c r="D150" s="96" t="s">
        <v>157</v>
      </c>
      <c r="E150" s="97">
        <f>SUM(E151:E153)</f>
        <v>1333500</v>
      </c>
      <c r="F150" s="97"/>
      <c r="G150" s="97"/>
      <c r="H150" s="97">
        <f>SUM(H151:H153)</f>
        <v>704701.48</v>
      </c>
      <c r="I150" s="47">
        <f t="shared" si="3"/>
        <v>0.5284600524934383</v>
      </c>
      <c r="J150" s="97">
        <f>SUM(J151:J153)</f>
        <v>69637.4</v>
      </c>
      <c r="K150" s="25"/>
    </row>
    <row r="151" spans="1:11" s="73" customFormat="1" ht="36" customHeight="1">
      <c r="A151" s="79"/>
      <c r="B151" s="118"/>
      <c r="C151" s="119" t="s">
        <v>64</v>
      </c>
      <c r="D151" s="34" t="s">
        <v>65</v>
      </c>
      <c r="E151" s="98">
        <v>1330000</v>
      </c>
      <c r="F151" s="98"/>
      <c r="G151" s="98"/>
      <c r="H151" s="98">
        <v>704253.28</v>
      </c>
      <c r="I151" s="49">
        <f t="shared" si="3"/>
        <v>0.5295137443609023</v>
      </c>
      <c r="J151" s="98">
        <v>68455</v>
      </c>
      <c r="K151" s="25"/>
    </row>
    <row r="152" spans="1:11" s="73" customFormat="1" ht="19.5" customHeight="1">
      <c r="A152" s="79"/>
      <c r="B152" s="118"/>
      <c r="C152" s="119" t="s">
        <v>31</v>
      </c>
      <c r="D152" s="34" t="s">
        <v>32</v>
      </c>
      <c r="E152" s="98">
        <v>3000</v>
      </c>
      <c r="F152" s="98"/>
      <c r="G152" s="98"/>
      <c r="H152" s="98">
        <v>425.2</v>
      </c>
      <c r="I152" s="49">
        <f t="shared" si="3"/>
        <v>0.14173333333333332</v>
      </c>
      <c r="J152" s="98">
        <v>1182.4</v>
      </c>
      <c r="K152" s="25"/>
    </row>
    <row r="153" spans="1:11" s="73" customFormat="1" ht="22.5" customHeight="1">
      <c r="A153" s="79"/>
      <c r="B153" s="118"/>
      <c r="C153" s="119" t="s">
        <v>39</v>
      </c>
      <c r="D153" s="34" t="s">
        <v>40</v>
      </c>
      <c r="E153" s="98">
        <v>500</v>
      </c>
      <c r="F153" s="98"/>
      <c r="G153" s="98"/>
      <c r="H153" s="98">
        <v>23</v>
      </c>
      <c r="I153" s="49">
        <f t="shared" si="3"/>
        <v>0.046</v>
      </c>
      <c r="J153" s="98">
        <v>0</v>
      </c>
      <c r="K153" s="25"/>
    </row>
    <row r="154" spans="1:11" s="73" customFormat="1" ht="36.75" customHeight="1">
      <c r="A154" s="76"/>
      <c r="B154" s="40">
        <v>90019</v>
      </c>
      <c r="C154" s="40"/>
      <c r="D154" s="29" t="s">
        <v>111</v>
      </c>
      <c r="E154" s="59">
        <f>SUM(E155:E157)</f>
        <v>2938264</v>
      </c>
      <c r="F154" s="59"/>
      <c r="G154" s="59"/>
      <c r="H154" s="59">
        <f>SUM(H155:H157)</f>
        <v>240640.36</v>
      </c>
      <c r="I154" s="47">
        <f t="shared" si="3"/>
        <v>0.08189882188938774</v>
      </c>
      <c r="J154" s="59">
        <f>SUM(J155:J157)</f>
        <v>0</v>
      </c>
      <c r="K154" s="37"/>
    </row>
    <row r="155" spans="1:11" s="73" customFormat="1" ht="21" customHeight="1">
      <c r="A155" s="75"/>
      <c r="B155" s="75"/>
      <c r="C155" s="62" t="s">
        <v>31</v>
      </c>
      <c r="D155" s="34" t="s">
        <v>32</v>
      </c>
      <c r="E155" s="32">
        <v>200000</v>
      </c>
      <c r="F155" s="32"/>
      <c r="G155" s="32"/>
      <c r="H155" s="32">
        <v>240640.36</v>
      </c>
      <c r="I155" s="49">
        <f t="shared" si="3"/>
        <v>1.2032018</v>
      </c>
      <c r="J155" s="72">
        <v>0</v>
      </c>
      <c r="K155" s="25"/>
    </row>
    <row r="156" spans="1:11" s="51" customFormat="1" ht="21.75" customHeight="1">
      <c r="A156" s="75"/>
      <c r="B156" s="75"/>
      <c r="C156" s="83" t="s">
        <v>113</v>
      </c>
      <c r="D156" s="34" t="s">
        <v>152</v>
      </c>
      <c r="E156" s="32">
        <v>2450025</v>
      </c>
      <c r="F156" s="32"/>
      <c r="G156" s="32"/>
      <c r="H156" s="32">
        <v>0</v>
      </c>
      <c r="I156" s="49">
        <f>H156/E156</f>
        <v>0</v>
      </c>
      <c r="J156" s="72">
        <v>0</v>
      </c>
      <c r="K156" s="25"/>
    </row>
    <row r="157" spans="1:11" s="73" customFormat="1" ht="20.25" customHeight="1">
      <c r="A157" s="75"/>
      <c r="B157" s="75"/>
      <c r="C157" s="83" t="s">
        <v>146</v>
      </c>
      <c r="D157" s="34" t="s">
        <v>153</v>
      </c>
      <c r="E157" s="32">
        <v>288239</v>
      </c>
      <c r="F157" s="32"/>
      <c r="G157" s="32"/>
      <c r="H157" s="32">
        <v>0</v>
      </c>
      <c r="I157" s="49">
        <f>H157/E157</f>
        <v>0</v>
      </c>
      <c r="J157" s="72">
        <v>0</v>
      </c>
      <c r="K157" s="25"/>
    </row>
    <row r="158" spans="1:11" s="73" customFormat="1" ht="21" customHeight="1">
      <c r="A158" s="76"/>
      <c r="B158" s="76">
        <v>90095</v>
      </c>
      <c r="C158" s="40"/>
      <c r="D158" s="29" t="s">
        <v>8</v>
      </c>
      <c r="E158" s="59">
        <f>SUM(E159:E161)</f>
        <v>548298.38</v>
      </c>
      <c r="F158" s="59">
        <f>SUM(F159:F160)</f>
        <v>0</v>
      </c>
      <c r="G158" s="59">
        <f>SUM(G159:G160)</f>
        <v>0</v>
      </c>
      <c r="H158" s="59">
        <f>SUM(H159:H161)</f>
        <v>23038.66</v>
      </c>
      <c r="I158" s="47">
        <f t="shared" si="3"/>
        <v>0.04201847176714255</v>
      </c>
      <c r="J158" s="71">
        <f>SUM(J159:J160)</f>
        <v>143537.45</v>
      </c>
      <c r="K158" s="25"/>
    </row>
    <row r="159" spans="1:11" s="73" customFormat="1" ht="20.25" customHeight="1">
      <c r="A159" s="75"/>
      <c r="B159" s="75"/>
      <c r="C159" s="83" t="s">
        <v>24</v>
      </c>
      <c r="D159" s="34" t="s">
        <v>25</v>
      </c>
      <c r="E159" s="32">
        <v>473079</v>
      </c>
      <c r="F159" s="32"/>
      <c r="G159" s="32"/>
      <c r="H159" s="32">
        <v>23038.66</v>
      </c>
      <c r="I159" s="49">
        <f t="shared" si="3"/>
        <v>0.04869939270185318</v>
      </c>
      <c r="J159" s="72">
        <v>143537.45</v>
      </c>
      <c r="K159" s="37"/>
    </row>
    <row r="160" spans="1:11" s="73" customFormat="1" ht="35.25" customHeight="1">
      <c r="A160" s="75"/>
      <c r="B160" s="75"/>
      <c r="C160" s="83" t="s">
        <v>117</v>
      </c>
      <c r="D160" s="34" t="s">
        <v>116</v>
      </c>
      <c r="E160" s="32">
        <v>42808.38</v>
      </c>
      <c r="F160" s="32"/>
      <c r="G160" s="32"/>
      <c r="H160" s="32">
        <v>0</v>
      </c>
      <c r="I160" s="49">
        <f t="shared" si="3"/>
        <v>0</v>
      </c>
      <c r="J160" s="72">
        <v>0</v>
      </c>
      <c r="K160" s="37"/>
    </row>
    <row r="161" spans="1:11" s="51" customFormat="1" ht="21.75" customHeight="1">
      <c r="A161" s="75"/>
      <c r="B161" s="75"/>
      <c r="C161" s="83" t="s">
        <v>113</v>
      </c>
      <c r="D161" s="34" t="s">
        <v>152</v>
      </c>
      <c r="E161" s="32">
        <v>32411</v>
      </c>
      <c r="F161" s="32"/>
      <c r="G161" s="32"/>
      <c r="H161" s="32">
        <v>0</v>
      </c>
      <c r="I161" s="49">
        <f t="shared" si="3"/>
        <v>0</v>
      </c>
      <c r="J161" s="72">
        <v>0</v>
      </c>
      <c r="K161" s="25"/>
    </row>
    <row r="162" spans="1:11" s="6" customFormat="1" ht="18" customHeight="1">
      <c r="A162" s="79">
        <v>926</v>
      </c>
      <c r="B162" s="79"/>
      <c r="C162" s="38"/>
      <c r="D162" s="22" t="s">
        <v>95</v>
      </c>
      <c r="E162" s="42">
        <f>SUM(E163)</f>
        <v>260000</v>
      </c>
      <c r="F162" s="42" t="e">
        <f>SUM(F163+#REF!)</f>
        <v>#REF!</v>
      </c>
      <c r="G162" s="42" t="e">
        <f>SUM(G163+#REF!)</f>
        <v>#REF!</v>
      </c>
      <c r="H162" s="42">
        <f>SUM(H163)</f>
        <v>136672.76</v>
      </c>
      <c r="I162" s="78">
        <f t="shared" si="3"/>
        <v>0.5256644615384616</v>
      </c>
      <c r="J162" s="42">
        <f>SUM(J163)</f>
        <v>0</v>
      </c>
      <c r="K162" s="25"/>
    </row>
    <row r="163" spans="1:11" s="6" customFormat="1" ht="18" customHeight="1">
      <c r="A163" s="76"/>
      <c r="B163" s="76">
        <v>92604</v>
      </c>
      <c r="C163" s="40"/>
      <c r="D163" s="29" t="s">
        <v>118</v>
      </c>
      <c r="E163" s="59">
        <f>SUM(E164:E166)</f>
        <v>260000</v>
      </c>
      <c r="F163" s="59"/>
      <c r="G163" s="59"/>
      <c r="H163" s="59">
        <f>SUM(H164:H166)</f>
        <v>136672.76</v>
      </c>
      <c r="I163" s="47">
        <f t="shared" si="3"/>
        <v>0.5256644615384616</v>
      </c>
      <c r="J163" s="59">
        <f>SUM(J164:J166)</f>
        <v>0</v>
      </c>
      <c r="K163" s="25"/>
    </row>
    <row r="164" spans="1:11" s="6" customFormat="1" ht="18.75" customHeight="1">
      <c r="A164" s="76"/>
      <c r="B164" s="76"/>
      <c r="C164" s="53" t="s">
        <v>22</v>
      </c>
      <c r="D164" s="50" t="s">
        <v>23</v>
      </c>
      <c r="E164" s="32">
        <v>194400</v>
      </c>
      <c r="F164" s="32"/>
      <c r="G164" s="32"/>
      <c r="H164" s="32">
        <v>106358.58</v>
      </c>
      <c r="I164" s="35">
        <f>H164/E164</f>
        <v>0.547112037037037</v>
      </c>
      <c r="J164" s="84">
        <v>0</v>
      </c>
      <c r="K164" s="37"/>
    </row>
    <row r="165" spans="1:11" s="73" customFormat="1" ht="21" customHeight="1">
      <c r="A165" s="75"/>
      <c r="B165" s="75"/>
      <c r="C165" s="56" t="s">
        <v>18</v>
      </c>
      <c r="D165" s="50" t="s">
        <v>19</v>
      </c>
      <c r="E165" s="32">
        <v>600</v>
      </c>
      <c r="F165" s="32"/>
      <c r="G165" s="32"/>
      <c r="H165" s="32">
        <v>129.18</v>
      </c>
      <c r="I165" s="35">
        <f>H165/E165</f>
        <v>0.21530000000000002</v>
      </c>
      <c r="J165" s="84">
        <v>0</v>
      </c>
      <c r="K165" s="25"/>
    </row>
    <row r="166" spans="1:11" s="6" customFormat="1" ht="19.5" customHeight="1">
      <c r="A166" s="75"/>
      <c r="B166" s="75"/>
      <c r="C166" s="83" t="s">
        <v>24</v>
      </c>
      <c r="D166" s="34" t="s">
        <v>25</v>
      </c>
      <c r="E166" s="32">
        <v>65000</v>
      </c>
      <c r="F166" s="32"/>
      <c r="G166" s="32"/>
      <c r="H166" s="32">
        <v>30185</v>
      </c>
      <c r="I166" s="49">
        <f>H166/E166</f>
        <v>0.4643846153846154</v>
      </c>
      <c r="J166" s="72">
        <v>0</v>
      </c>
      <c r="K166" s="25"/>
    </row>
    <row r="167" spans="1:11" s="6" customFormat="1" ht="18" customHeight="1" thickBot="1">
      <c r="A167" s="85" t="s">
        <v>112</v>
      </c>
      <c r="B167" s="85"/>
      <c r="C167" s="85"/>
      <c r="D167" s="86" t="s">
        <v>96</v>
      </c>
      <c r="E167" s="87">
        <f>SUM(E9+E12+E21+E25+E32+E39+E74+E81+E108+E111+E146+E149+E162)</f>
        <v>46284545.75</v>
      </c>
      <c r="F167" s="88" t="e">
        <f>SUM(F162+#REF!+F149+F146+F111+#REF!+F81+F74+#REF!+F39+#REF!+F32+F25+F21+#REF!+F9+#REF!)</f>
        <v>#REF!</v>
      </c>
      <c r="G167" s="88" t="e">
        <f>SUM(G162+#REF!+G149+G146+G111+#REF!+G81+G74+#REF!+G39+#REF!+G32+G25+G21+#REF!+G9+#REF!)</f>
        <v>#REF!</v>
      </c>
      <c r="H167" s="87">
        <f>SUM(H9+H12+H21+H25+H32+H39+H74+H81+H108+H111+H146+H149+H162)</f>
        <v>23537748.2</v>
      </c>
      <c r="I167" s="89">
        <f t="shared" si="3"/>
        <v>0.5085444356986046</v>
      </c>
      <c r="J167" s="87">
        <f>SUM(J9+J12+J21+J25+J32+J39+J74+J81+J108+J111+J146+J149+J162)</f>
        <v>655790.39</v>
      </c>
      <c r="K167" s="8"/>
    </row>
    <row r="168" spans="1:11" s="6" customFormat="1" ht="18" customHeight="1" thickTop="1">
      <c r="A168" s="90"/>
      <c r="B168" s="1"/>
      <c r="C168" s="1"/>
      <c r="D168" s="103"/>
      <c r="E168" s="3"/>
      <c r="F168" s="3"/>
      <c r="G168" s="4"/>
      <c r="H168" s="4"/>
      <c r="I168" s="4"/>
      <c r="J168" s="3"/>
      <c r="K168" s="8"/>
    </row>
    <row r="169" spans="1:11" s="6" customFormat="1" ht="18" customHeight="1">
      <c r="A169" s="90"/>
      <c r="B169" s="127" t="s">
        <v>160</v>
      </c>
      <c r="C169" s="127"/>
      <c r="D169" s="127"/>
      <c r="E169" s="3"/>
      <c r="F169" s="3"/>
      <c r="G169" s="4"/>
      <c r="H169" s="4"/>
      <c r="I169" s="4"/>
      <c r="J169" s="3"/>
      <c r="K169" s="8"/>
    </row>
    <row r="170" spans="1:11" s="6" customFormat="1" ht="17.25" customHeight="1" hidden="1" outlineLevel="1">
      <c r="A170" s="90"/>
      <c r="B170" s="1"/>
      <c r="C170" s="1"/>
      <c r="D170" s="103"/>
      <c r="E170" s="3"/>
      <c r="F170" s="3"/>
      <c r="G170" s="4"/>
      <c r="H170" s="4"/>
      <c r="I170" s="4"/>
      <c r="J170" s="3"/>
      <c r="K170" s="8"/>
    </row>
    <row r="171" spans="1:13" ht="13.5" customHeight="1" hidden="1" outlineLevel="1">
      <c r="A171" s="90"/>
      <c r="B171" s="1"/>
      <c r="C171" s="1">
        <v>2010</v>
      </c>
      <c r="D171" s="2" t="s">
        <v>124</v>
      </c>
      <c r="E171" s="94">
        <v>6502742</v>
      </c>
      <c r="F171" s="102"/>
      <c r="G171" s="102"/>
      <c r="H171" s="102">
        <v>6429309.58</v>
      </c>
      <c r="I171" s="4"/>
      <c r="J171" s="3"/>
      <c r="M171" s="91"/>
    </row>
    <row r="172" spans="2:11" ht="15.75" customHeight="1" hidden="1" outlineLevel="1">
      <c r="B172" s="91">
        <v>2020</v>
      </c>
      <c r="C172" s="91">
        <v>2030</v>
      </c>
      <c r="D172" s="91" t="s">
        <v>127</v>
      </c>
      <c r="E172" s="94">
        <v>5022109</v>
      </c>
      <c r="F172" s="94"/>
      <c r="G172" s="94"/>
      <c r="H172" s="94">
        <v>4858057.6</v>
      </c>
      <c r="K172" s="104"/>
    </row>
    <row r="173" spans="4:10" ht="12" customHeight="1" hidden="1" outlineLevel="1">
      <c r="D173" s="91" t="s">
        <v>123</v>
      </c>
      <c r="E173" s="101">
        <v>1110799</v>
      </c>
      <c r="F173" s="101"/>
      <c r="G173" s="101"/>
      <c r="H173" s="101">
        <v>1515284.74</v>
      </c>
      <c r="J173" s="94"/>
    </row>
    <row r="174" spans="4:10" ht="15" customHeight="1" hidden="1" outlineLevel="1">
      <c r="D174" s="91" t="s">
        <v>121</v>
      </c>
      <c r="E174" s="101">
        <v>36000</v>
      </c>
      <c r="F174" s="101"/>
      <c r="G174" s="101"/>
      <c r="H174" s="101">
        <v>32385.03</v>
      </c>
      <c r="J174" s="94"/>
    </row>
    <row r="175" spans="3:10" ht="12" customHeight="1" hidden="1" outlineLevel="1">
      <c r="C175" s="91">
        <v>2460</v>
      </c>
      <c r="D175" s="91" t="s">
        <v>122</v>
      </c>
      <c r="E175" s="101">
        <v>81491</v>
      </c>
      <c r="F175" s="101"/>
      <c r="G175" s="101"/>
      <c r="H175" s="101">
        <v>81490.4</v>
      </c>
      <c r="J175" s="94"/>
    </row>
    <row r="176" spans="2:8" ht="11.25" hidden="1" outlineLevel="1">
      <c r="B176" s="91" t="s">
        <v>128</v>
      </c>
      <c r="C176" s="91">
        <v>2007</v>
      </c>
      <c r="D176" s="91" t="s">
        <v>125</v>
      </c>
      <c r="E176" s="101">
        <v>318529</v>
      </c>
      <c r="F176" s="101"/>
      <c r="G176" s="101"/>
      <c r="H176" s="101">
        <v>269931.83</v>
      </c>
    </row>
    <row r="177" spans="4:8" ht="11.25" hidden="1" outlineLevel="1">
      <c r="D177" s="91" t="s">
        <v>76</v>
      </c>
      <c r="E177" s="106">
        <v>12426146</v>
      </c>
      <c r="F177" s="93"/>
      <c r="G177" s="93"/>
      <c r="H177" s="105">
        <v>12426146</v>
      </c>
    </row>
    <row r="178" spans="4:8" ht="11.25" hidden="1" outlineLevel="1">
      <c r="D178" s="91" t="s">
        <v>126</v>
      </c>
      <c r="E178" s="101">
        <v>6821856</v>
      </c>
      <c r="F178" s="101"/>
      <c r="G178" s="101"/>
      <c r="H178" s="101">
        <v>6566191.94</v>
      </c>
    </row>
    <row r="179" spans="5:8" ht="11.25" hidden="1" outlineLevel="1">
      <c r="E179" s="108">
        <f>SUM(E171:E178)</f>
        <v>32319672</v>
      </c>
      <c r="F179" s="107"/>
      <c r="G179" s="107"/>
      <c r="H179" s="108">
        <f>SUM(H171:H178)</f>
        <v>32178797.12</v>
      </c>
    </row>
    <row r="180" spans="4:9" ht="11.25" hidden="1" outlineLevel="1">
      <c r="D180" s="91" t="s">
        <v>129</v>
      </c>
      <c r="E180" s="109">
        <v>9837598</v>
      </c>
      <c r="F180" s="94"/>
      <c r="G180" s="94"/>
      <c r="H180" s="109">
        <v>8765282.89</v>
      </c>
      <c r="I180" s="91">
        <v>1072315.11</v>
      </c>
    </row>
    <row r="181" ht="11.25" hidden="1" outlineLevel="1">
      <c r="D181" s="111" t="s">
        <v>130</v>
      </c>
    </row>
    <row r="182" spans="4:8" ht="11.25" hidden="1" outlineLevel="1">
      <c r="D182" s="91" t="s">
        <v>131</v>
      </c>
      <c r="E182" s="109"/>
      <c r="F182" s="109"/>
      <c r="G182" s="109"/>
      <c r="H182" s="109">
        <v>684707.6</v>
      </c>
    </row>
    <row r="183" spans="4:8" ht="11.25" hidden="1" outlineLevel="1">
      <c r="D183" s="91" t="s">
        <v>132</v>
      </c>
      <c r="E183" s="109"/>
      <c r="F183" s="109"/>
      <c r="G183" s="109"/>
      <c r="H183" s="109">
        <v>110325.83</v>
      </c>
    </row>
    <row r="184" spans="4:8" ht="11.25" hidden="1" outlineLevel="1">
      <c r="D184" s="91" t="s">
        <v>133</v>
      </c>
      <c r="E184" s="109"/>
      <c r="F184" s="109"/>
      <c r="G184" s="109"/>
      <c r="H184" s="109">
        <v>174916.13</v>
      </c>
    </row>
    <row r="185" spans="4:8" ht="11.25" hidden="1" outlineLevel="1">
      <c r="D185" s="91" t="s">
        <v>134</v>
      </c>
      <c r="E185" s="109"/>
      <c r="F185" s="109"/>
      <c r="G185" s="109"/>
      <c r="H185" s="109">
        <v>167891.3</v>
      </c>
    </row>
    <row r="186" spans="4:8" ht="11.25" hidden="1" outlineLevel="1">
      <c r="D186" s="91" t="s">
        <v>94</v>
      </c>
      <c r="H186" s="94">
        <v>307626.03</v>
      </c>
    </row>
    <row r="187" ht="11.25" hidden="1" outlineLevel="1">
      <c r="H187" s="94">
        <f>SUM(H182:H186)</f>
        <v>1445466.89</v>
      </c>
    </row>
    <row r="188" spans="4:8" ht="11.25" hidden="1" outlineLevel="1">
      <c r="D188" s="91" t="s">
        <v>10</v>
      </c>
      <c r="H188" s="110" t="s">
        <v>135</v>
      </c>
    </row>
    <row r="189" ht="11.25" collapsed="1"/>
  </sheetData>
  <sheetProtection/>
  <mergeCells count="11">
    <mergeCell ref="H1:J3"/>
    <mergeCell ref="A4:J4"/>
    <mergeCell ref="A6:A7"/>
    <mergeCell ref="B6:B7"/>
    <mergeCell ref="C6:C7"/>
    <mergeCell ref="D6:D7"/>
    <mergeCell ref="E6:E7"/>
    <mergeCell ref="H6:H7"/>
    <mergeCell ref="I6:I7"/>
    <mergeCell ref="J6:J7"/>
    <mergeCell ref="B169:D169"/>
  </mergeCells>
  <printOptions horizontalCentered="1"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Wyszyńska</cp:lastModifiedBy>
  <cp:lastPrinted>2015-08-20T11:23:01Z</cp:lastPrinted>
  <dcterms:created xsi:type="dcterms:W3CDTF">2008-02-13T13:38:46Z</dcterms:created>
  <dcterms:modified xsi:type="dcterms:W3CDTF">2015-08-20T11:37:40Z</dcterms:modified>
  <cp:category/>
  <cp:version/>
  <cp:contentType/>
  <cp:contentStatus/>
</cp:coreProperties>
</file>