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65521" windowWidth="15480" windowHeight="8235" tabRatio="325" activeTab="0"/>
  </bookViews>
  <sheets>
    <sheet name="Dochody " sheetId="1" r:id="rId1"/>
  </sheets>
  <definedNames>
    <definedName name="Excel_BuiltIn_Print_Area_1_1">#REF!</definedName>
    <definedName name="Excel_BuiltIn_Print_Area_1_1_1">#REF!</definedName>
  </definedNames>
  <calcPr fullCalcOnLoad="1"/>
</workbook>
</file>

<file path=xl/comments1.xml><?xml version="1.0" encoding="utf-8"?>
<comments xmlns="http://schemas.openxmlformats.org/spreadsheetml/2006/main">
  <authors>
    <author>Mariola Kępińska</author>
  </authors>
  <commentList>
    <comment ref="D6" authorId="0">
      <text>
        <r>
          <rPr>
            <b/>
            <sz val="10"/>
            <rFont val="Tahoma"/>
            <family val="2"/>
          </rPr>
          <t>Mariola Kępińska: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<sst xmlns="http://schemas.openxmlformats.org/spreadsheetml/2006/main" count="287" uniqueCount="169">
  <si>
    <t>§</t>
  </si>
  <si>
    <t>Wyszczególnienie</t>
  </si>
  <si>
    <t>Wykonanie</t>
  </si>
  <si>
    <t>Wskaźnik %</t>
  </si>
  <si>
    <t>7.</t>
  </si>
  <si>
    <t>8.</t>
  </si>
  <si>
    <t>010</t>
  </si>
  <si>
    <t>Rolnictwo i łowiectwo</t>
  </si>
  <si>
    <t>Pozostała działalność</t>
  </si>
  <si>
    <t>dotacje celowe otrzymane z budżetu państwa na realizację zadań bieżących z zakresu administracji rządowej oraz innych zadań zaleconych gminie (związkom gmin) ustawami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</si>
  <si>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</si>
  <si>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</si>
  <si>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</si>
  <si>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</si>
  <si>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</si>
  <si>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</si>
  <si>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0770</t>
  </si>
  <si>
    <t>wpływy z tytułu odpłatnego nabycia prawa własności oraz prawa użytkowania wieczystego nieruchomości</t>
  </si>
  <si>
    <t>0920</t>
  </si>
  <si>
    <t>pozostałe odsetki</t>
  </si>
  <si>
    <t>Działalność usługowa</t>
  </si>
  <si>
    <t>Cmentarze</t>
  </si>
  <si>
    <t>0830</t>
  </si>
  <si>
    <t>wpływy z usług</t>
  </si>
  <si>
    <t>0970</t>
  </si>
  <si>
    <t>wpływy z różnych dochodów</t>
  </si>
  <si>
    <t>dotacje celowe otrzymane z budżetu państwa na zadanie bieżące realizowane przez gminę na podstawie porozumień z organami administracji rządowej</t>
  </si>
  <si>
    <t>Administracja publiczna</t>
  </si>
  <si>
    <t>Urzędy wojewódzkie</t>
  </si>
  <si>
    <t>dochody jednostek samorządu terytorialnego związane z realizacją zadań z zakresu administracji rządowej oraz innych zadań zleconych ustawami</t>
  </si>
  <si>
    <t>Urzędy gmin (miast i miast na prawach powiatu)</t>
  </si>
  <si>
    <t>0690</t>
  </si>
  <si>
    <t>wpływy z różnych opłat</t>
  </si>
  <si>
    <t>Urzędy naczelnych organów władzy państwowej, kontroli i ochrony prawa oraz sądownictwa</t>
  </si>
  <si>
    <t>Urzędy naczelnych organów władzy państwowej, kontroli i ochrony prawa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</si>
  <si>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</si>
  <si>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</si>
  <si>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</si>
  <si>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</si>
  <si>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</si>
  <si>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</si>
  <si>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Wpływy z podatku rolnego, podatku leśnego podatku od czynności cywilnoprawnych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</si>
  <si>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</si>
  <si>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</si>
  <si>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</si>
  <si>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</si>
  <si>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</si>
  <si>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</si>
  <si>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</si>
  <si>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</si>
  <si>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</si>
  <si>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</si>
  <si>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</si>
  <si>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</si>
  <si>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</si>
  <si>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</si>
  <si>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</si>
  <si>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2680</t>
  </si>
  <si>
    <t>rekompensaty utraconych dochodów w podatkach i opłatach lokalnych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</si>
  <si>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</si>
  <si>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</si>
  <si>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</si>
  <si>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</si>
  <si>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</si>
  <si>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</si>
  <si>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>wpływy z innych opłat stanowiących dochody jednostek samorządu terytorialnego na podstawie odrębnych  ustaw</t>
  </si>
  <si>
    <t>0590</t>
  </si>
  <si>
    <t>wpływy z opłat za koncesje i licencje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</si>
  <si>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</si>
  <si>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</si>
  <si>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</si>
  <si>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</si>
  <si>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</si>
  <si>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</si>
  <si>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</si>
  <si>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</si>
  <si>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</si>
  <si>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</si>
  <si>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Część równoważąca subwencji ogólnej dla gmin</t>
  </si>
  <si>
    <t>Oświata i wychowanie</t>
  </si>
  <si>
    <t>Szkoły podstawowe</t>
  </si>
  <si>
    <t>dotacje celowe przekazane z budżetu państwa na realizację własnych zadań bieżących gmin</t>
  </si>
  <si>
    <t xml:space="preserve">Przedszkola </t>
  </si>
  <si>
    <t>Gimnazja</t>
  </si>
  <si>
    <t>Ochrona zdrowia</t>
  </si>
  <si>
    <t>2010</t>
  </si>
  <si>
    <t>Pomoc społeczna</t>
  </si>
  <si>
    <t>Świadczenia rodzinne oraz składki na ubezpieczenia emerytalne i rentowe z ubezpieczenia społecznego</t>
  </si>
  <si>
    <t xml:space="preserve">Składki na ubezpieczenia zdrowotne za osoby pobierające niektóre świadczenia z pomocy społecznej </t>
  </si>
  <si>
    <t>Zasiłki i pomoc w naturze oraz składki na ubezpieczenia społeczne</t>
  </si>
  <si>
    <t>Ośrodki pomocy społecznej</t>
  </si>
  <si>
    <t>2030</t>
  </si>
  <si>
    <t>Edukacyjna opieka wychowawcza</t>
  </si>
  <si>
    <t>Pomoc materialna dla ucznia</t>
  </si>
  <si>
    <t>Gospodarka komunalna i ochrona środowiska</t>
  </si>
  <si>
    <t>Kultura fizyczna i sport</t>
  </si>
  <si>
    <t>Razem</t>
  </si>
  <si>
    <t>Pozostałe zadania w zakresie polityki społecznej</t>
  </si>
  <si>
    <t>Biblioteki</t>
  </si>
  <si>
    <t>dotacje rozwojowe oraz środki na finansowanie Wspólnej Poltyki Rolnej</t>
  </si>
  <si>
    <t>Plan po zmianach</t>
  </si>
  <si>
    <t>0760</t>
  </si>
  <si>
    <t xml:space="preserve">Wpływy z tyt.przekształcenia prawa użytkowania wieczystego przysługującego osobom fizycznym w prawo własności </t>
  </si>
  <si>
    <t>01095</t>
  </si>
  <si>
    <t>Usługi opiekuńcze i specjalistyczne usługi opiekuńcze</t>
  </si>
  <si>
    <t>dotacje rozwojowe</t>
  </si>
  <si>
    <t>Wykonanie planu dochodów budżetowych w układzie tabelarycznym</t>
  </si>
  <si>
    <t>Dział</t>
  </si>
  <si>
    <t>Rozdział</t>
  </si>
  <si>
    <t>% wykonania</t>
  </si>
  <si>
    <t>Należności wymagalne</t>
  </si>
  <si>
    <t xml:space="preserve">dotacje celowe otrzyamane zgminy na zadania bieżące reaslizowane na podstawie porozumień </t>
  </si>
  <si>
    <t>0980</t>
  </si>
  <si>
    <t>wplywy z tytułu zwrotów wypłaconych swiadczeń z funduszu al.;imentacyjnego</t>
  </si>
  <si>
    <t>Zasiłki stałe</t>
  </si>
  <si>
    <t xml:space="preserve">dotacje celowe w ramach programów finansowych z udziałem środków europejskich </t>
  </si>
  <si>
    <t>Wpływy i wydatki związane z gromadzeniem środków z opłat i kar za korzystanie ze środowiska</t>
  </si>
  <si>
    <r>
      <t xml:space="preserve">                  </t>
    </r>
    <r>
      <rPr>
        <sz val="8"/>
        <color indexed="10"/>
        <rFont val="Arial"/>
        <family val="2"/>
      </rPr>
      <t xml:space="preserve">           </t>
    </r>
  </si>
  <si>
    <t>6207</t>
  </si>
  <si>
    <t>2320</t>
  </si>
  <si>
    <t>0960</t>
  </si>
  <si>
    <t>Otrzymane spadki, zapisy i darowizny</t>
  </si>
  <si>
    <t>Pozostałe odsetki</t>
  </si>
  <si>
    <t>Wpływy z różnych opłat</t>
  </si>
  <si>
    <t>Wpływy z usług</t>
  </si>
  <si>
    <t>Środki otrzymane od pozostałych jednostek zaliczanych do sektora f.p. na realizację zadań bieżacych jednostek zaliczanych do sektora finansów publicznych</t>
  </si>
  <si>
    <t>2460</t>
  </si>
  <si>
    <t>Dotacje celowe otrzymane z powiatu na zadania bieżące realizowane na podstawie porozumień między jst</t>
  </si>
  <si>
    <t>Instytucje Kultury Fizycznej</t>
  </si>
  <si>
    <t>Kultura i Ochrona Dziedzictwa Narodowego</t>
  </si>
  <si>
    <t>2750</t>
  </si>
  <si>
    <t>Srodki na uzupełnienie dochodów gmin</t>
  </si>
  <si>
    <t>Uzupełnienie subwencji ogólnej dla jst</t>
  </si>
  <si>
    <t xml:space="preserve">Domy Pomocy Społecznej </t>
  </si>
  <si>
    <t>2360</t>
  </si>
  <si>
    <t>Załącznik nr 1                                        do informacji opisowej z wykonania budżetu za  2013 r.</t>
  </si>
  <si>
    <t>Wykonanie 31.12.2013</t>
  </si>
  <si>
    <t>60016</t>
  </si>
  <si>
    <t>0870</t>
  </si>
  <si>
    <t>60095</t>
  </si>
  <si>
    <t>0580</t>
  </si>
  <si>
    <t>Wpływy ze sprzedaży składników majątkowych</t>
  </si>
  <si>
    <t>Grzywny i inne kary pieniężne  od osób prawnych i innych jedn. Organ.</t>
  </si>
  <si>
    <t>Transport i łączność</t>
  </si>
  <si>
    <t>Drogi publiczne gminne</t>
  </si>
  <si>
    <t>Zakłady Gospodarki Mieszkaniowej</t>
  </si>
  <si>
    <t xml:space="preserve">dotacje celowe otrzyamane z gminy na zadania bieżące realizowane na podstawie porozumień </t>
  </si>
  <si>
    <t>Otrzymane spadki , zapisy i darowizny w formie pieniężnej</t>
  </si>
  <si>
    <t>Wpływy z innych lokalnych opłat pobieranych przez jst na podst. odrebnych ustaw</t>
  </si>
  <si>
    <t>0740</t>
  </si>
  <si>
    <t>Wpływy z dywidend</t>
  </si>
  <si>
    <t>Dywidendy</t>
  </si>
  <si>
    <t>Oddziały przedszkolne w szkołach podstawowych</t>
  </si>
  <si>
    <t>Wspieranie rodziny</t>
  </si>
  <si>
    <t>Niewykonanie planu dochodów  w działach :</t>
  </si>
  <si>
    <t>(minus)</t>
  </si>
  <si>
    <t>( minus)</t>
  </si>
  <si>
    <t>(plus)</t>
  </si>
  <si>
    <t>udziały w PIT i CIT, opłata śmieciowa</t>
  </si>
  <si>
    <t>Projekt Szansa na sukces</t>
  </si>
  <si>
    <t xml:space="preserve">niewykorzystana dotacja </t>
  </si>
  <si>
    <t>UE Bulwary nad rzeka Mień</t>
  </si>
  <si>
    <t xml:space="preserve">MOSiR </t>
  </si>
  <si>
    <t xml:space="preserve">Gospodarka komunalna / sprzedaż </t>
  </si>
  <si>
    <t>MOPS / dotacja niewykorzystana</t>
  </si>
  <si>
    <t>Cmentarz Złotopole/ do sierpnia</t>
  </si>
  <si>
    <t>USC z dotacji</t>
  </si>
  <si>
    <t>działy 600,750,801</t>
  </si>
  <si>
    <t>Dochody niewykonane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</si>
</sst>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\-0"/>
    <numFmt numFmtId="165" formatCode="0.0"/>
    <numFmt numFmtId="166" formatCode="[$-415]d\ mmmm\ yyyy"/>
    <numFmt numFmtId="167" formatCode="#,##0.00_ ;\-#,##0.00\ "/>
  </numFmts>
  <fonts count="52">
    <font>
      <sz val="10"/>
      <name val="Arial"/>
      <family val="2"/>
    </font>
    <font>
      <sz val="11"/>
      <color indexed="8"/>
      <name val="Czcionka tekstu podstawowego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 Black"/>
      <family val="2"/>
    </font>
    <font>
      <b/>
      <sz val="8"/>
      <color indexed="8"/>
      <name val="Arial Black"/>
      <family val="2"/>
    </font>
    <font>
      <sz val="8"/>
      <color indexed="8"/>
      <name val="Arial Black"/>
      <family val="2"/>
    </font>
    <font>
      <sz val="8"/>
      <color indexed="10"/>
      <name val="Arial"/>
      <family val="2"/>
    </font>
    <font>
      <b/>
      <u val="single"/>
      <sz val="10"/>
      <color indexed="8"/>
      <name val="Arial Black"/>
      <family val="2"/>
    </font>
    <font>
      <b/>
      <sz val="7"/>
      <color indexed="8"/>
      <name val="Arial Black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9"/>
      <color indexed="51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0"/>
      <name val="Czcionka tekstu podstawowego"/>
      <family val="2"/>
    </font>
    <font>
      <b/>
      <sz val="13"/>
      <color indexed="60"/>
      <name val="Czcionka tekstu podstawowego"/>
      <family val="2"/>
    </font>
    <font>
      <b/>
      <sz val="11"/>
      <color indexed="60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9"/>
      <color indexed="6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0"/>
      <name val="Tw Cen MT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9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9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Tw Cen MT"/>
      <family val="2"/>
    </font>
    <font>
      <sz val="11"/>
      <color rgb="FF9C0006"/>
      <name val="Czcionka tekstu podstawowego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16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10" fontId="7" fillId="0" borderId="0" xfId="0" applyNumberFormat="1" applyFont="1" applyFill="1" applyBorder="1" applyAlignment="1">
      <alignment/>
    </xf>
    <xf numFmtId="10" fontId="8" fillId="0" borderId="0" xfId="0" applyNumberFormat="1" applyFont="1" applyFill="1" applyBorder="1" applyAlignment="1">
      <alignment/>
    </xf>
    <xf numFmtId="10" fontId="8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 horizontal="right"/>
    </xf>
    <xf numFmtId="3" fontId="10" fillId="33" borderId="10" xfId="0" applyNumberFormat="1" applyFont="1" applyFill="1" applyBorder="1" applyAlignment="1">
      <alignment vertical="center"/>
    </xf>
    <xf numFmtId="3" fontId="10" fillId="33" borderId="10" xfId="0" applyNumberFormat="1" applyFont="1" applyFill="1" applyBorder="1" applyAlignment="1">
      <alignment horizontal="center" vertical="center" wrapText="1"/>
    </xf>
    <xf numFmtId="10" fontId="10" fillId="33" borderId="10" xfId="0" applyNumberFormat="1" applyFont="1" applyFill="1" applyBorder="1" applyAlignment="1">
      <alignment horizontal="center" vertical="center" wrapText="1"/>
    </xf>
    <xf numFmtId="164" fontId="11" fillId="34" borderId="11" xfId="0" applyNumberFormat="1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 wrapText="1"/>
    </xf>
    <xf numFmtId="3" fontId="11" fillId="34" borderId="12" xfId="0" applyNumberFormat="1" applyFont="1" applyFill="1" applyBorder="1" applyAlignment="1">
      <alignment horizontal="center" vertical="center"/>
    </xf>
    <xf numFmtId="10" fontId="11" fillId="34" borderId="12" xfId="0" applyNumberFormat="1" applyFont="1" applyFill="1" applyBorder="1" applyAlignment="1">
      <alignment horizontal="center" vertical="center" wrapText="1"/>
    </xf>
    <xf numFmtId="0" fontId="11" fillId="34" borderId="12" xfId="0" applyNumberFormat="1" applyFont="1" applyFill="1" applyBorder="1" applyAlignment="1">
      <alignment horizontal="center" vertical="center" wrapText="1"/>
    </xf>
    <xf numFmtId="49" fontId="8" fillId="35" borderId="11" xfId="0" applyNumberFormat="1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left" vertical="center" wrapText="1"/>
    </xf>
    <xf numFmtId="4" fontId="8" fillId="35" borderId="11" xfId="0" applyNumberFormat="1" applyFont="1" applyFill="1" applyBorder="1" applyAlignment="1">
      <alignment horizontal="right" vertical="center"/>
    </xf>
    <xf numFmtId="10" fontId="8" fillId="35" borderId="11" xfId="0" applyNumberFormat="1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vertical="center" wrapText="1"/>
    </xf>
    <xf numFmtId="10" fontId="8" fillId="36" borderId="11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left" vertical="center" wrapText="1"/>
    </xf>
    <xf numFmtId="10" fontId="7" fillId="0" borderId="11" xfId="0" applyNumberFormat="1" applyFont="1" applyFill="1" applyBorder="1" applyAlignment="1">
      <alignment horizontal="right" vertical="center" wrapText="1"/>
    </xf>
    <xf numFmtId="4" fontId="7" fillId="37" borderId="11" xfId="0" applyNumberFormat="1" applyFont="1" applyFill="1" applyBorder="1" applyAlignment="1">
      <alignment horizontal="right" vertical="center"/>
    </xf>
    <xf numFmtId="164" fontId="8" fillId="35" borderId="11" xfId="0" applyNumberFormat="1" applyFont="1" applyFill="1" applyBorder="1" applyAlignment="1">
      <alignment horizontal="center" vertical="center"/>
    </xf>
    <xf numFmtId="4" fontId="8" fillId="35" borderId="11" xfId="0" applyNumberFormat="1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horizontal="center" vertical="center"/>
    </xf>
    <xf numFmtId="10" fontId="8" fillId="0" borderId="11" xfId="0" applyNumberFormat="1" applyFont="1" applyFill="1" applyBorder="1" applyAlignment="1">
      <alignment horizontal="right" vertical="center" wrapText="1"/>
    </xf>
    <xf numFmtId="4" fontId="8" fillId="35" borderId="11" xfId="0" applyNumberFormat="1" applyFont="1" applyFill="1" applyBorder="1" applyAlignment="1">
      <alignment vertical="center" wrapText="1"/>
    </xf>
    <xf numFmtId="164" fontId="8" fillId="37" borderId="11" xfId="0" applyNumberFormat="1" applyFont="1" applyFill="1" applyBorder="1" applyAlignment="1">
      <alignment horizontal="center" vertical="center"/>
    </xf>
    <xf numFmtId="0" fontId="8" fillId="37" borderId="11" xfId="0" applyFont="1" applyFill="1" applyBorder="1" applyAlignment="1">
      <alignment horizontal="left" vertical="center" wrapText="1"/>
    </xf>
    <xf numFmtId="4" fontId="8" fillId="37" borderId="11" xfId="0" applyNumberFormat="1" applyFont="1" applyFill="1" applyBorder="1" applyAlignment="1">
      <alignment vertical="center"/>
    </xf>
    <xf numFmtId="4" fontId="8" fillId="37" borderId="11" xfId="0" applyNumberFormat="1" applyFont="1" applyFill="1" applyBorder="1" applyAlignment="1">
      <alignment vertical="center" wrapText="1"/>
    </xf>
    <xf numFmtId="10" fontId="8" fillId="37" borderId="11" xfId="0" applyNumberFormat="1" applyFont="1" applyFill="1" applyBorder="1" applyAlignment="1">
      <alignment horizontal="right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10" fontId="7" fillId="37" borderId="11" xfId="0" applyNumberFormat="1" applyFont="1" applyFill="1" applyBorder="1" applyAlignment="1">
      <alignment horizontal="right" vertical="center" wrapText="1"/>
    </xf>
    <xf numFmtId="0" fontId="7" fillId="37" borderId="1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8" fillId="37" borderId="11" xfId="0" applyFont="1" applyFill="1" applyBorder="1" applyAlignment="1">
      <alignment horizontal="center" vertical="center"/>
    </xf>
    <xf numFmtId="49" fontId="7" fillId="37" borderId="11" xfId="0" applyNumberFormat="1" applyFont="1" applyFill="1" applyBorder="1" applyAlignment="1">
      <alignment horizontal="center" vertical="center"/>
    </xf>
    <xf numFmtId="4" fontId="7" fillId="37" borderId="11" xfId="0" applyNumberFormat="1" applyFont="1" applyFill="1" applyBorder="1" applyAlignment="1">
      <alignment vertical="center"/>
    </xf>
    <xf numFmtId="4" fontId="7" fillId="37" borderId="11" xfId="0" applyNumberFormat="1" applyFont="1" applyFill="1" applyBorder="1" applyAlignment="1">
      <alignment vertical="center" wrapText="1"/>
    </xf>
    <xf numFmtId="49" fontId="7" fillId="37" borderId="11" xfId="0" applyNumberFormat="1" applyFont="1" applyFill="1" applyBorder="1" applyAlignment="1" quotePrefix="1">
      <alignment horizontal="center" vertical="center"/>
    </xf>
    <xf numFmtId="164" fontId="7" fillId="37" borderId="11" xfId="0" applyNumberFormat="1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vertical="center" wrapText="1"/>
    </xf>
    <xf numFmtId="4" fontId="8" fillId="37" borderId="11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 quotePrefix="1">
      <alignment horizontal="center" vertical="center"/>
    </xf>
    <xf numFmtId="164" fontId="4" fillId="35" borderId="11" xfId="0" applyNumberFormat="1" applyFont="1" applyFill="1" applyBorder="1" applyAlignment="1">
      <alignment horizontal="center" vertical="center"/>
    </xf>
    <xf numFmtId="49" fontId="4" fillId="35" borderId="11" xfId="0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left" vertical="center" wrapText="1"/>
    </xf>
    <xf numFmtId="4" fontId="4" fillId="35" borderId="11" xfId="0" applyNumberFormat="1" applyFont="1" applyFill="1" applyBorder="1" applyAlignment="1">
      <alignment vertical="center" wrapText="1"/>
    </xf>
    <xf numFmtId="10" fontId="4" fillId="35" borderId="11" xfId="0" applyNumberFormat="1" applyFont="1" applyFill="1" applyBorder="1" applyAlignment="1">
      <alignment horizontal="right" vertical="center" wrapText="1"/>
    </xf>
    <xf numFmtId="49" fontId="8" fillId="37" borderId="11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 quotePrefix="1">
      <alignment horizontal="center" vertical="center"/>
    </xf>
    <xf numFmtId="4" fontId="8" fillId="0" borderId="11" xfId="0" applyNumberFormat="1" applyFont="1" applyFill="1" applyBorder="1" applyAlignment="1">
      <alignment horizontal="right" vertical="center" wrapText="1"/>
    </xf>
    <xf numFmtId="4" fontId="8" fillId="37" borderId="11" xfId="0" applyNumberFormat="1" applyFont="1" applyFill="1" applyBorder="1" applyAlignment="1">
      <alignment horizontal="right" vertical="center" wrapText="1"/>
    </xf>
    <xf numFmtId="4" fontId="7" fillId="37" borderId="11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7" fillId="37" borderId="11" xfId="0" applyNumberFormat="1" applyFont="1" applyFill="1" applyBorder="1" applyAlignment="1" quotePrefix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64" fontId="8" fillId="38" borderId="11" xfId="0" applyNumberFormat="1" applyFont="1" applyFill="1" applyBorder="1" applyAlignment="1">
      <alignment horizontal="center" vertical="center" wrapText="1"/>
    </xf>
    <xf numFmtId="164" fontId="8" fillId="38" borderId="11" xfId="0" applyNumberFormat="1" applyFont="1" applyFill="1" applyBorder="1" applyAlignment="1">
      <alignment horizontal="center" vertical="center"/>
    </xf>
    <xf numFmtId="0" fontId="8" fillId="38" borderId="11" xfId="0" applyFont="1" applyFill="1" applyBorder="1" applyAlignment="1">
      <alignment horizontal="left" vertical="center" wrapText="1"/>
    </xf>
    <xf numFmtId="4" fontId="8" fillId="38" borderId="11" xfId="0" applyNumberFormat="1" applyFont="1" applyFill="1" applyBorder="1" applyAlignment="1">
      <alignment vertical="center" wrapText="1"/>
    </xf>
    <xf numFmtId="10" fontId="8" fillId="39" borderId="11" xfId="0" applyNumberFormat="1" applyFont="1" applyFill="1" applyBorder="1" applyAlignment="1">
      <alignment horizontal="right" vertical="center" wrapText="1"/>
    </xf>
    <xf numFmtId="4" fontId="8" fillId="39" borderId="11" xfId="0" applyNumberFormat="1" applyFont="1" applyFill="1" applyBorder="1" applyAlignment="1">
      <alignment horizontal="right" vertical="center" wrapText="1"/>
    </xf>
    <xf numFmtId="164" fontId="8" fillId="35" borderId="11" xfId="0" applyNumberFormat="1" applyFont="1" applyFill="1" applyBorder="1" applyAlignment="1">
      <alignment horizontal="center" vertical="center" wrapText="1"/>
    </xf>
    <xf numFmtId="4" fontId="7" fillId="35" borderId="11" xfId="0" applyNumberFormat="1" applyFont="1" applyFill="1" applyBorder="1" applyAlignment="1">
      <alignment vertical="center" wrapText="1"/>
    </xf>
    <xf numFmtId="164" fontId="8" fillId="37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7" fillId="37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4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64" fontId="7" fillId="0" borderId="11" xfId="0" applyNumberFormat="1" applyFont="1" applyFill="1" applyBorder="1" applyAlignment="1" quotePrefix="1">
      <alignment horizontal="center" vertical="center" wrapText="1"/>
    </xf>
    <xf numFmtId="10" fontId="2" fillId="37" borderId="11" xfId="0" applyNumberFormat="1" applyFont="1" applyFill="1" applyBorder="1" applyAlignment="1">
      <alignment horizontal="right" vertical="center" wrapText="1"/>
    </xf>
    <xf numFmtId="164" fontId="8" fillId="40" borderId="11" xfId="0" applyNumberFormat="1" applyFont="1" applyFill="1" applyBorder="1" applyAlignment="1">
      <alignment horizontal="center" vertical="center" wrapText="1"/>
    </xf>
    <xf numFmtId="164" fontId="7" fillId="40" borderId="11" xfId="0" applyNumberFormat="1" applyFont="1" applyFill="1" applyBorder="1" applyAlignment="1">
      <alignment horizontal="center" vertical="center" wrapText="1"/>
    </xf>
    <xf numFmtId="49" fontId="7" fillId="41" borderId="11" xfId="0" applyNumberFormat="1" applyFont="1" applyFill="1" applyBorder="1" applyAlignment="1">
      <alignment horizontal="center" vertical="center" wrapText="1"/>
    </xf>
    <xf numFmtId="0" fontId="8" fillId="40" borderId="11" xfId="0" applyFont="1" applyFill="1" applyBorder="1" applyAlignment="1">
      <alignment horizontal="left" vertical="center" wrapText="1"/>
    </xf>
    <xf numFmtId="4" fontId="8" fillId="40" borderId="11" xfId="0" applyNumberFormat="1" applyFont="1" applyFill="1" applyBorder="1" applyAlignment="1">
      <alignment vertical="center" wrapText="1"/>
    </xf>
    <xf numFmtId="10" fontId="8" fillId="41" borderId="11" xfId="0" applyNumberFormat="1" applyFont="1" applyFill="1" applyBorder="1" applyAlignment="1">
      <alignment horizontal="right" vertical="center" wrapText="1"/>
    </xf>
    <xf numFmtId="4" fontId="8" fillId="41" borderId="11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 quotePrefix="1">
      <alignment vertical="center"/>
    </xf>
    <xf numFmtId="164" fontId="8" fillId="36" borderId="11" xfId="0" applyNumberFormat="1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left" vertical="center" wrapText="1"/>
    </xf>
    <xf numFmtId="4" fontId="8" fillId="36" borderId="11" xfId="0" applyNumberFormat="1" applyFont="1" applyFill="1" applyBorder="1" applyAlignment="1">
      <alignment vertical="center" wrapText="1"/>
    </xf>
    <xf numFmtId="4" fontId="7" fillId="36" borderId="11" xfId="0" applyNumberFormat="1" applyFont="1" applyFill="1" applyBorder="1" applyAlignment="1">
      <alignment vertical="center" wrapText="1"/>
    </xf>
    <xf numFmtId="0" fontId="7" fillId="0" borderId="13" xfId="0" applyFont="1" applyFill="1" applyBorder="1" applyAlignment="1" quotePrefix="1">
      <alignment vertical="center"/>
    </xf>
    <xf numFmtId="49" fontId="8" fillId="36" borderId="11" xfId="0" applyNumberFormat="1" applyFont="1" applyFill="1" applyBorder="1" applyAlignment="1">
      <alignment horizontal="center" vertical="center"/>
    </xf>
    <xf numFmtId="49" fontId="7" fillId="36" borderId="11" xfId="0" applyNumberFormat="1" applyFont="1" applyFill="1" applyBorder="1" applyAlignment="1" quotePrefix="1">
      <alignment horizontal="center" vertical="center"/>
    </xf>
    <xf numFmtId="167" fontId="3" fillId="0" borderId="0" xfId="0" applyNumberFormat="1" applyFont="1" applyAlignment="1">
      <alignment/>
    </xf>
    <xf numFmtId="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43" fontId="4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 quotePrefix="1">
      <alignment/>
    </xf>
    <xf numFmtId="0" fontId="4" fillId="0" borderId="0" xfId="0" applyFont="1" applyAlignment="1">
      <alignment horizontal="right"/>
    </xf>
    <xf numFmtId="0" fontId="8" fillId="40" borderId="11" xfId="0" applyFont="1" applyFill="1" applyBorder="1" applyAlignment="1">
      <alignment horizontal="center" vertical="center"/>
    </xf>
    <xf numFmtId="49" fontId="8" fillId="40" borderId="11" xfId="0" applyNumberFormat="1" applyFont="1" applyFill="1" applyBorder="1" applyAlignment="1">
      <alignment horizontal="center" vertical="center"/>
    </xf>
    <xf numFmtId="164" fontId="7" fillId="40" borderId="11" xfId="0" applyNumberFormat="1" applyFont="1" applyFill="1" applyBorder="1" applyAlignment="1">
      <alignment horizontal="center" vertical="center"/>
    </xf>
    <xf numFmtId="4" fontId="7" fillId="40" borderId="11" xfId="0" applyNumberFormat="1" applyFont="1" applyFill="1" applyBorder="1" applyAlignment="1">
      <alignment vertical="center"/>
    </xf>
    <xf numFmtId="4" fontId="7" fillId="40" borderId="11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top" wrapText="1"/>
    </xf>
    <xf numFmtId="4" fontId="7" fillId="0" borderId="11" xfId="0" applyNumberFormat="1" applyFont="1" applyFill="1" applyBorder="1" applyAlignment="1">
      <alignment horizontal="right" vertical="center"/>
    </xf>
    <xf numFmtId="49" fontId="7" fillId="36" borderId="11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 wrapText="1"/>
    </xf>
    <xf numFmtId="49" fontId="7" fillId="37" borderId="14" xfId="0" applyNumberFormat="1" applyFont="1" applyFill="1" applyBorder="1" applyAlignment="1" quotePrefix="1">
      <alignment horizontal="center" vertical="center"/>
    </xf>
    <xf numFmtId="4" fontId="7" fillId="0" borderId="14" xfId="0" applyNumberFormat="1" applyFont="1" applyFill="1" applyBorder="1" applyAlignment="1">
      <alignment vertical="center" wrapText="1"/>
    </xf>
    <xf numFmtId="4" fontId="7" fillId="0" borderId="14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4" fontId="3" fillId="0" borderId="0" xfId="0" applyNumberFormat="1" applyFont="1" applyAlignment="1">
      <alignment horizontal="left"/>
    </xf>
    <xf numFmtId="3" fontId="11" fillId="34" borderId="15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right" vertical="center" wrapText="1"/>
    </xf>
    <xf numFmtId="3" fontId="7" fillId="0" borderId="14" xfId="0" applyNumberFormat="1" applyFont="1" applyFill="1" applyBorder="1" applyAlignment="1">
      <alignment horizontal="right" vertical="center" wrapText="1"/>
    </xf>
    <xf numFmtId="3" fontId="7" fillId="0" borderId="14" xfId="0" applyNumberFormat="1" applyFont="1" applyFill="1" applyBorder="1" applyAlignment="1">
      <alignment/>
    </xf>
    <xf numFmtId="3" fontId="8" fillId="40" borderId="16" xfId="0" applyNumberFormat="1" applyFont="1" applyFill="1" applyBorder="1" applyAlignment="1">
      <alignment horizontal="right" vertical="center" wrapText="1"/>
    </xf>
    <xf numFmtId="3" fontId="8" fillId="40" borderId="14" xfId="0" applyNumberFormat="1" applyFont="1" applyFill="1" applyBorder="1" applyAlignment="1">
      <alignment horizontal="right" vertical="center" wrapText="1"/>
    </xf>
    <xf numFmtId="3" fontId="8" fillId="40" borderId="14" xfId="0" applyNumberFormat="1" applyFont="1" applyFill="1" applyBorder="1" applyAlignment="1">
      <alignment vertical="center"/>
    </xf>
    <xf numFmtId="3" fontId="7" fillId="42" borderId="14" xfId="0" applyNumberFormat="1" applyFont="1" applyFill="1" applyBorder="1" applyAlignment="1">
      <alignment horizontal="right" vertical="center" wrapText="1"/>
    </xf>
    <xf numFmtId="3" fontId="8" fillId="40" borderId="14" xfId="0" applyNumberFormat="1" applyFont="1" applyFill="1" applyBorder="1" applyAlignment="1">
      <alignment/>
    </xf>
    <xf numFmtId="3" fontId="8" fillId="40" borderId="12" xfId="0" applyNumberFormat="1" applyFont="1" applyFill="1" applyBorder="1" applyAlignment="1">
      <alignment horizontal="right" vertical="center" wrapText="1"/>
    </xf>
    <xf numFmtId="164" fontId="7" fillId="43" borderId="17" xfId="0" applyNumberFormat="1" applyFont="1" applyFill="1" applyBorder="1" applyAlignment="1">
      <alignment horizontal="center" vertical="center" wrapText="1"/>
    </xf>
    <xf numFmtId="0" fontId="8" fillId="43" borderId="17" xfId="0" applyFont="1" applyFill="1" applyBorder="1" applyAlignment="1">
      <alignment horizontal="center" vertical="center" wrapText="1"/>
    </xf>
    <xf numFmtId="4" fontId="8" fillId="43" borderId="17" xfId="0" applyNumberFormat="1" applyFont="1" applyFill="1" applyBorder="1" applyAlignment="1">
      <alignment horizontal="right" vertical="center" wrapText="1"/>
    </xf>
    <xf numFmtId="4" fontId="8" fillId="43" borderId="17" xfId="0" applyNumberFormat="1" applyFont="1" applyFill="1" applyBorder="1" applyAlignment="1">
      <alignment vertical="center" wrapText="1"/>
    </xf>
    <xf numFmtId="10" fontId="8" fillId="43" borderId="17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10" fontId="10" fillId="33" borderId="10" xfId="0" applyNumberFormat="1" applyFont="1" applyFill="1" applyBorder="1" applyAlignment="1">
      <alignment horizontal="center" vertical="center" wrapText="1"/>
    </xf>
    <xf numFmtId="3" fontId="10" fillId="33" borderId="18" xfId="0" applyNumberFormat="1" applyFont="1" applyFill="1" applyBorder="1" applyAlignment="1">
      <alignment horizontal="center" vertical="center" wrapText="1"/>
    </xf>
    <xf numFmtId="3" fontId="10" fillId="0" borderId="19" xfId="0" applyNumberFormat="1" applyFont="1" applyFill="1" applyBorder="1" applyAlignment="1">
      <alignment horizontal="center" vertical="center" wrapText="1"/>
    </xf>
    <xf numFmtId="3" fontId="10" fillId="0" borderId="20" xfId="0" applyNumberFormat="1" applyFont="1" applyFill="1" applyBorder="1" applyAlignment="1">
      <alignment horizontal="center" vertical="center" wrapText="1"/>
    </xf>
    <xf numFmtId="3" fontId="10" fillId="0" borderId="2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164" fontId="10" fillId="33" borderId="22" xfId="0" applyNumberFormat="1" applyFont="1" applyFill="1" applyBorder="1" applyAlignment="1">
      <alignment horizontal="center" vertical="center"/>
    </xf>
    <xf numFmtId="164" fontId="10" fillId="33" borderId="11" xfId="0" applyNumberFormat="1" applyFont="1" applyFill="1" applyBorder="1" applyAlignment="1">
      <alignment horizontal="center" vertical="center"/>
    </xf>
    <xf numFmtId="164" fontId="14" fillId="33" borderId="22" xfId="0" applyNumberFormat="1" applyFont="1" applyFill="1" applyBorder="1" applyAlignment="1">
      <alignment horizontal="center" vertical="center"/>
    </xf>
    <xf numFmtId="164" fontId="14" fillId="33" borderId="11" xfId="0" applyNumberFormat="1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Średni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1"/>
  <sheetViews>
    <sheetView tabSelected="1" zoomScalePageLayoutView="0" workbookViewId="0" topLeftCell="A1">
      <selection activeCell="A173" sqref="A173:IV191"/>
    </sheetView>
  </sheetViews>
  <sheetFormatPr defaultColWidth="8.8515625" defaultRowHeight="12.75" outlineLevelRow="1" outlineLevelCol="1"/>
  <cols>
    <col min="1" max="1" width="4.57421875" style="87" customWidth="1"/>
    <col min="2" max="2" width="6.57421875" style="87" customWidth="1"/>
    <col min="3" max="3" width="4.8515625" style="87" customWidth="1"/>
    <col min="4" max="4" width="27.28125" style="87" customWidth="1"/>
    <col min="5" max="5" width="14.00390625" style="87" customWidth="1"/>
    <col min="6" max="7" width="0" style="87" hidden="1" customWidth="1"/>
    <col min="8" max="8" width="14.7109375" style="87" customWidth="1"/>
    <col min="9" max="9" width="10.7109375" style="87" customWidth="1"/>
    <col min="10" max="10" width="11.8515625" style="87" customWidth="1"/>
    <col min="11" max="11" width="12.7109375" style="88" hidden="1" customWidth="1" outlineLevel="1"/>
    <col min="12" max="12" width="18.00390625" style="87" bestFit="1" customWidth="1" collapsed="1"/>
    <col min="13" max="13" width="19.8515625" style="88" customWidth="1"/>
    <col min="14" max="14" width="19.7109375" style="87" customWidth="1"/>
    <col min="15" max="16384" width="8.8515625" style="87" customWidth="1"/>
  </cols>
  <sheetData>
    <row r="1" spans="1:11" s="7" customFormat="1" ht="12" customHeight="1">
      <c r="A1" s="1"/>
      <c r="B1" s="1"/>
      <c r="C1" s="1"/>
      <c r="D1" s="2"/>
      <c r="E1" s="3"/>
      <c r="F1" s="3"/>
      <c r="G1" s="4"/>
      <c r="H1" s="5"/>
      <c r="I1" s="156" t="s">
        <v>135</v>
      </c>
      <c r="J1" s="156"/>
      <c r="K1" s="6"/>
    </row>
    <row r="2" spans="1:11" s="7" customFormat="1" ht="13.5" customHeight="1">
      <c r="A2" s="1"/>
      <c r="B2" s="1"/>
      <c r="C2" s="1"/>
      <c r="D2" s="2"/>
      <c r="E2" s="3"/>
      <c r="F2" s="3"/>
      <c r="G2" s="4"/>
      <c r="H2" s="5"/>
      <c r="I2" s="156"/>
      <c r="J2" s="156"/>
      <c r="K2" s="6"/>
    </row>
    <row r="3" spans="1:11" s="7" customFormat="1" ht="15" customHeight="1">
      <c r="A3" s="1"/>
      <c r="B3" s="1"/>
      <c r="C3" s="1"/>
      <c r="D3" s="2"/>
      <c r="E3" s="3"/>
      <c r="F3" s="3"/>
      <c r="G3" s="4"/>
      <c r="H3" s="5"/>
      <c r="I3" s="156"/>
      <c r="J3" s="156"/>
      <c r="K3" s="6"/>
    </row>
    <row r="4" spans="1:11" s="7" customFormat="1" ht="23.25" customHeight="1">
      <c r="A4" s="157" t="s">
        <v>106</v>
      </c>
      <c r="B4" s="157"/>
      <c r="C4" s="157"/>
      <c r="D4" s="157"/>
      <c r="E4" s="157"/>
      <c r="F4" s="157"/>
      <c r="G4" s="157"/>
      <c r="H4" s="157"/>
      <c r="I4" s="157"/>
      <c r="J4" s="157"/>
      <c r="K4" s="8"/>
    </row>
    <row r="5" spans="1:11" s="7" customFormat="1" ht="12" thickBot="1">
      <c r="A5" s="1"/>
      <c r="B5" s="1"/>
      <c r="C5" s="1"/>
      <c r="D5" s="2"/>
      <c r="E5" s="3"/>
      <c r="F5" s="3"/>
      <c r="G5" s="4"/>
      <c r="H5" s="4"/>
      <c r="I5" s="4"/>
      <c r="J5" s="3"/>
      <c r="K5" s="9"/>
    </row>
    <row r="6" spans="1:11" s="7" customFormat="1" ht="34.5" customHeight="1" thickTop="1">
      <c r="A6" s="158" t="s">
        <v>107</v>
      </c>
      <c r="B6" s="160" t="s">
        <v>108</v>
      </c>
      <c r="C6" s="158" t="s">
        <v>0</v>
      </c>
      <c r="D6" s="162" t="s">
        <v>1</v>
      </c>
      <c r="E6" s="164" t="s">
        <v>100</v>
      </c>
      <c r="F6" s="10"/>
      <c r="G6" s="10"/>
      <c r="H6" s="164" t="s">
        <v>136</v>
      </c>
      <c r="I6" s="151" t="s">
        <v>109</v>
      </c>
      <c r="J6" s="152" t="s">
        <v>110</v>
      </c>
      <c r="K6" s="153" t="s">
        <v>168</v>
      </c>
    </row>
    <row r="7" spans="1:11" s="7" customFormat="1" ht="7.5" customHeight="1">
      <c r="A7" s="159"/>
      <c r="B7" s="161"/>
      <c r="C7" s="159"/>
      <c r="D7" s="163"/>
      <c r="E7" s="164"/>
      <c r="F7" s="11" t="s">
        <v>2</v>
      </c>
      <c r="G7" s="12" t="s">
        <v>3</v>
      </c>
      <c r="H7" s="164"/>
      <c r="I7" s="151"/>
      <c r="J7" s="152"/>
      <c r="K7" s="154"/>
    </row>
    <row r="8" spans="1:11" s="7" customFormat="1" ht="11.25" customHeight="1">
      <c r="A8" s="13">
        <v>1</v>
      </c>
      <c r="B8" s="13">
        <v>2</v>
      </c>
      <c r="C8" s="13">
        <v>3</v>
      </c>
      <c r="D8" s="14">
        <v>4</v>
      </c>
      <c r="E8" s="15">
        <v>5</v>
      </c>
      <c r="F8" s="15" t="s">
        <v>4</v>
      </c>
      <c r="G8" s="16" t="s">
        <v>5</v>
      </c>
      <c r="H8" s="15">
        <v>6</v>
      </c>
      <c r="I8" s="17">
        <v>7</v>
      </c>
      <c r="J8" s="135">
        <v>8</v>
      </c>
      <c r="K8" s="155"/>
    </row>
    <row r="9" spans="1:11" s="7" customFormat="1" ht="20.25" customHeight="1">
      <c r="A9" s="18" t="s">
        <v>6</v>
      </c>
      <c r="B9" s="19"/>
      <c r="C9" s="19"/>
      <c r="D9" s="20" t="s">
        <v>7</v>
      </c>
      <c r="E9" s="21">
        <f>SUM(E10)</f>
        <v>5727.09</v>
      </c>
      <c r="F9" s="21" t="e">
        <f>SUM(#REF!)</f>
        <v>#REF!</v>
      </c>
      <c r="G9" s="21" t="e">
        <f>SUM(#REF!)</f>
        <v>#REF!</v>
      </c>
      <c r="H9" s="21">
        <f>SUM(H10)</f>
        <v>5726.35</v>
      </c>
      <c r="I9" s="22">
        <f>H9/E9</f>
        <v>0.9998707895283644</v>
      </c>
      <c r="J9" s="21">
        <f>SUM(J10)</f>
        <v>0</v>
      </c>
      <c r="K9" s="139">
        <v>0</v>
      </c>
    </row>
    <row r="10" spans="1:11" s="7" customFormat="1" ht="21" customHeight="1">
      <c r="A10" s="23"/>
      <c r="B10" s="24" t="s">
        <v>103</v>
      </c>
      <c r="C10" s="25"/>
      <c r="D10" s="26" t="s">
        <v>8</v>
      </c>
      <c r="E10" s="27">
        <f>SUM(E11:E11)</f>
        <v>5727.09</v>
      </c>
      <c r="F10" s="28"/>
      <c r="G10" s="29"/>
      <c r="H10" s="27">
        <f>SUM(H11:H11)</f>
        <v>5726.35</v>
      </c>
      <c r="I10" s="30">
        <f>H10/E10</f>
        <v>0.9998707895283644</v>
      </c>
      <c r="J10" s="27">
        <f>SUM(J11:J11)</f>
        <v>0</v>
      </c>
      <c r="K10" s="136"/>
    </row>
    <row r="11" spans="1:11" s="7" customFormat="1" ht="67.5">
      <c r="A11" s="23"/>
      <c r="B11" s="24"/>
      <c r="C11" s="25">
        <v>2010</v>
      </c>
      <c r="D11" s="31" t="s">
        <v>9</v>
      </c>
      <c r="E11" s="28">
        <v>5727.09</v>
      </c>
      <c r="F11" s="28"/>
      <c r="G11" s="29"/>
      <c r="H11" s="28">
        <v>5726.35</v>
      </c>
      <c r="I11" s="32">
        <f>H11/E11</f>
        <v>0.9998707895283644</v>
      </c>
      <c r="J11" s="33">
        <v>0</v>
      </c>
      <c r="K11" s="137"/>
    </row>
    <row r="12" spans="1:11" s="7" customFormat="1" ht="18" customHeight="1">
      <c r="A12" s="116">
        <v>600</v>
      </c>
      <c r="B12" s="117"/>
      <c r="C12" s="118"/>
      <c r="D12" s="96" t="s">
        <v>143</v>
      </c>
      <c r="E12" s="21">
        <f>SUM(E13+E15)</f>
        <v>196000</v>
      </c>
      <c r="F12" s="119"/>
      <c r="G12" s="120"/>
      <c r="H12" s="21">
        <f>SUM(H13+H15)</f>
        <v>250800</v>
      </c>
      <c r="I12" s="22">
        <f>H12/E12</f>
        <v>1.279591836734694</v>
      </c>
      <c r="J12" s="21">
        <f>SUM(J13+J15)</f>
        <v>0</v>
      </c>
      <c r="K12" s="140">
        <v>54800</v>
      </c>
    </row>
    <row r="13" spans="1:11" s="7" customFormat="1" ht="15.75" customHeight="1">
      <c r="A13" s="23"/>
      <c r="B13" s="24" t="s">
        <v>137</v>
      </c>
      <c r="C13" s="25"/>
      <c r="D13" s="26" t="s">
        <v>144</v>
      </c>
      <c r="E13" s="27">
        <f>SUM(E14:E14)</f>
        <v>0</v>
      </c>
      <c r="F13" s="28"/>
      <c r="G13" s="29"/>
      <c r="H13" s="27">
        <f>SUM(H14:H14)</f>
        <v>54800</v>
      </c>
      <c r="I13" s="30">
        <v>0</v>
      </c>
      <c r="J13" s="27">
        <f>SUM(J14:J14)</f>
        <v>0</v>
      </c>
      <c r="K13" s="137"/>
    </row>
    <row r="14" spans="1:11" s="7" customFormat="1" ht="22.5">
      <c r="A14" s="23"/>
      <c r="B14" s="24"/>
      <c r="C14" s="65" t="s">
        <v>138</v>
      </c>
      <c r="D14" s="31" t="s">
        <v>141</v>
      </c>
      <c r="E14" s="28">
        <v>0</v>
      </c>
      <c r="F14" s="28"/>
      <c r="G14" s="29"/>
      <c r="H14" s="28">
        <v>54800</v>
      </c>
      <c r="I14" s="32">
        <v>0</v>
      </c>
      <c r="J14" s="32">
        <v>0</v>
      </c>
      <c r="K14" s="137"/>
    </row>
    <row r="15" spans="1:11" s="7" customFormat="1" ht="18.75" customHeight="1">
      <c r="A15" s="23"/>
      <c r="B15" s="24" t="s">
        <v>139</v>
      </c>
      <c r="C15" s="65"/>
      <c r="D15" s="26" t="s">
        <v>8</v>
      </c>
      <c r="E15" s="27">
        <f>SUM(E16:E16)</f>
        <v>196000</v>
      </c>
      <c r="F15" s="28"/>
      <c r="G15" s="29"/>
      <c r="H15" s="27">
        <f>SUM(H16:H16)</f>
        <v>196000</v>
      </c>
      <c r="I15" s="30">
        <f>H15/E15</f>
        <v>1</v>
      </c>
      <c r="J15" s="27">
        <f>SUM(J16:J16)</f>
        <v>0</v>
      </c>
      <c r="K15" s="137"/>
    </row>
    <row r="16" spans="1:11" s="7" customFormat="1" ht="26.25" customHeight="1">
      <c r="A16" s="23"/>
      <c r="B16" s="24"/>
      <c r="C16" s="65" t="s">
        <v>140</v>
      </c>
      <c r="D16" s="121" t="s">
        <v>142</v>
      </c>
      <c r="E16" s="28">
        <v>196000</v>
      </c>
      <c r="F16" s="28"/>
      <c r="G16" s="29"/>
      <c r="H16" s="28">
        <v>196000</v>
      </c>
      <c r="I16" s="45">
        <f>H16/E16</f>
        <v>1</v>
      </c>
      <c r="J16" s="33">
        <v>0</v>
      </c>
      <c r="K16" s="137"/>
    </row>
    <row r="17" spans="1:11" s="7" customFormat="1" ht="18" customHeight="1">
      <c r="A17" s="34">
        <v>700</v>
      </c>
      <c r="B17" s="34"/>
      <c r="C17" s="34"/>
      <c r="D17" s="20" t="s">
        <v>10</v>
      </c>
      <c r="E17" s="35">
        <f>SUM(E18+E20)</f>
        <v>860131</v>
      </c>
      <c r="F17" s="35">
        <f>SUM(F20)</f>
        <v>0</v>
      </c>
      <c r="G17" s="38">
        <f>F17/E17</f>
        <v>0</v>
      </c>
      <c r="H17" s="35">
        <f>SUM(H18+H20)</f>
        <v>772492.96</v>
      </c>
      <c r="I17" s="22">
        <f>H17/E17</f>
        <v>0.8981108226537585</v>
      </c>
      <c r="J17" s="35">
        <f>SUM(J18+J20)</f>
        <v>0</v>
      </c>
      <c r="K17" s="140">
        <v>-87638</v>
      </c>
    </row>
    <row r="18" spans="1:11" s="7" customFormat="1" ht="27" customHeight="1">
      <c r="A18" s="36"/>
      <c r="B18" s="36">
        <v>70001</v>
      </c>
      <c r="C18" s="36"/>
      <c r="D18" s="26" t="s">
        <v>145</v>
      </c>
      <c r="E18" s="27">
        <f>SUM(E19)</f>
        <v>31131</v>
      </c>
      <c r="F18" s="27"/>
      <c r="G18" s="55"/>
      <c r="H18" s="27">
        <f>SUM(H19)</f>
        <v>31130.65</v>
      </c>
      <c r="I18" s="43">
        <f>H18/E18</f>
        <v>0.9999887571873696</v>
      </c>
      <c r="J18" s="27">
        <f>SUM(J19)</f>
        <v>0</v>
      </c>
      <c r="K18" s="136"/>
    </row>
    <row r="19" spans="1:11" s="7" customFormat="1" ht="18" customHeight="1">
      <c r="A19" s="36"/>
      <c r="B19" s="36"/>
      <c r="C19" s="65" t="s">
        <v>24</v>
      </c>
      <c r="D19" s="46" t="s">
        <v>25</v>
      </c>
      <c r="E19" s="28">
        <v>31131</v>
      </c>
      <c r="F19" s="28"/>
      <c r="G19" s="29"/>
      <c r="H19" s="28">
        <v>31130.65</v>
      </c>
      <c r="I19" s="45">
        <f aca="true" t="shared" si="0" ref="I19:I85">H19/E19</f>
        <v>0.9999887571873696</v>
      </c>
      <c r="J19" s="122">
        <v>0</v>
      </c>
      <c r="K19" s="136"/>
    </row>
    <row r="20" spans="1:11" s="7" customFormat="1" ht="23.25" customHeight="1">
      <c r="A20" s="39"/>
      <c r="B20" s="39">
        <v>70005</v>
      </c>
      <c r="C20" s="39"/>
      <c r="D20" s="40" t="s">
        <v>11</v>
      </c>
      <c r="E20" s="41">
        <f>SUM(E21:E26)</f>
        <v>829000</v>
      </c>
      <c r="F20" s="41">
        <f>SUM(F21:F25)</f>
        <v>0</v>
      </c>
      <c r="G20" s="42">
        <f>F20/E20</f>
        <v>0</v>
      </c>
      <c r="H20" s="41">
        <f>SUM(H21:H26)</f>
        <v>741362.3099999999</v>
      </c>
      <c r="I20" s="43">
        <f>H20/E20</f>
        <v>0.8942850542822677</v>
      </c>
      <c r="J20" s="41">
        <f>SUM(J21:J26)</f>
        <v>0</v>
      </c>
      <c r="K20" s="136"/>
    </row>
    <row r="21" spans="1:11" s="7" customFormat="1" ht="35.25" customHeight="1">
      <c r="A21" s="25"/>
      <c r="B21" s="25"/>
      <c r="C21" s="44" t="s">
        <v>12</v>
      </c>
      <c r="D21" s="31" t="s">
        <v>13</v>
      </c>
      <c r="E21" s="28">
        <v>25000</v>
      </c>
      <c r="F21" s="28"/>
      <c r="G21" s="29"/>
      <c r="H21" s="28">
        <v>26214.42</v>
      </c>
      <c r="I21" s="45">
        <f t="shared" si="0"/>
        <v>1.0485768</v>
      </c>
      <c r="J21" s="33"/>
      <c r="K21" s="137"/>
    </row>
    <row r="22" spans="1:11" s="7" customFormat="1" ht="78.75">
      <c r="A22" s="25"/>
      <c r="B22" s="25"/>
      <c r="C22" s="44" t="s">
        <v>14</v>
      </c>
      <c r="D22" s="31" t="s">
        <v>15</v>
      </c>
      <c r="E22" s="28">
        <v>80000</v>
      </c>
      <c r="F22" s="28"/>
      <c r="G22" s="29"/>
      <c r="H22" s="28">
        <v>101135.87</v>
      </c>
      <c r="I22" s="45">
        <f t="shared" si="0"/>
        <v>1.2641983749999999</v>
      </c>
      <c r="J22" s="33"/>
      <c r="K22" s="137"/>
    </row>
    <row r="23" spans="1:11" s="7" customFormat="1" ht="50.25" customHeight="1">
      <c r="A23" s="25"/>
      <c r="B23" s="25"/>
      <c r="C23" s="44" t="s">
        <v>101</v>
      </c>
      <c r="D23" s="31" t="s">
        <v>102</v>
      </c>
      <c r="E23" s="28">
        <v>111000</v>
      </c>
      <c r="F23" s="28"/>
      <c r="G23" s="29"/>
      <c r="H23" s="28">
        <v>162328</v>
      </c>
      <c r="I23" s="45">
        <f t="shared" si="0"/>
        <v>1.4624144144144144</v>
      </c>
      <c r="J23" s="33">
        <v>0</v>
      </c>
      <c r="K23" s="137"/>
    </row>
    <row r="24" spans="1:11" s="7" customFormat="1" ht="36.75" customHeight="1">
      <c r="A24" s="25"/>
      <c r="B24" s="25"/>
      <c r="C24" s="44" t="s">
        <v>16</v>
      </c>
      <c r="D24" s="31" t="s">
        <v>17</v>
      </c>
      <c r="E24" s="28">
        <v>580000</v>
      </c>
      <c r="F24" s="28"/>
      <c r="G24" s="29"/>
      <c r="H24" s="28">
        <v>422618</v>
      </c>
      <c r="I24" s="45">
        <f t="shared" si="0"/>
        <v>0.728651724137931</v>
      </c>
      <c r="J24" s="33">
        <v>0</v>
      </c>
      <c r="K24" s="137"/>
    </row>
    <row r="25" spans="1:11" s="7" customFormat="1" ht="17.25" customHeight="1">
      <c r="A25" s="25"/>
      <c r="B25" s="25"/>
      <c r="C25" s="44" t="s">
        <v>18</v>
      </c>
      <c r="D25" s="31" t="s">
        <v>19</v>
      </c>
      <c r="E25" s="28">
        <v>3000</v>
      </c>
      <c r="F25" s="28"/>
      <c r="G25" s="29"/>
      <c r="H25" s="28">
        <v>4112.82</v>
      </c>
      <c r="I25" s="45">
        <f t="shared" si="0"/>
        <v>1.3709399999999998</v>
      </c>
      <c r="J25" s="33"/>
      <c r="K25" s="137"/>
    </row>
    <row r="26" spans="1:11" s="7" customFormat="1" ht="17.25" customHeight="1">
      <c r="A26" s="25"/>
      <c r="B26" s="25"/>
      <c r="C26" s="58" t="s">
        <v>24</v>
      </c>
      <c r="D26" s="46" t="s">
        <v>25</v>
      </c>
      <c r="E26" s="28">
        <v>30000</v>
      </c>
      <c r="F26" s="28"/>
      <c r="G26" s="29"/>
      <c r="H26" s="28">
        <v>24953.2</v>
      </c>
      <c r="I26" s="45">
        <f t="shared" si="0"/>
        <v>0.8317733333333334</v>
      </c>
      <c r="J26" s="33">
        <v>0</v>
      </c>
      <c r="K26" s="137"/>
    </row>
    <row r="27" spans="1:11" s="47" customFormat="1" ht="17.25" customHeight="1">
      <c r="A27" s="34">
        <v>710</v>
      </c>
      <c r="B27" s="34"/>
      <c r="C27" s="18"/>
      <c r="D27" s="20" t="s">
        <v>20</v>
      </c>
      <c r="E27" s="35">
        <f>SUM(E28)</f>
        <v>65166</v>
      </c>
      <c r="F27" s="35">
        <f>SUM(F28)</f>
        <v>0</v>
      </c>
      <c r="G27" s="38">
        <f>F27/E27</f>
        <v>0</v>
      </c>
      <c r="H27" s="35">
        <f>SUM(H28)</f>
        <v>60652.6</v>
      </c>
      <c r="I27" s="22">
        <f t="shared" si="0"/>
        <v>0.9307399564189914</v>
      </c>
      <c r="J27" s="35">
        <f>SUM(J28)</f>
        <v>0</v>
      </c>
      <c r="K27" s="140">
        <v>-4513</v>
      </c>
    </row>
    <row r="28" spans="1:11" s="7" customFormat="1" ht="18" customHeight="1">
      <c r="A28" s="39"/>
      <c r="B28" s="39">
        <v>71035</v>
      </c>
      <c r="C28" s="48"/>
      <c r="D28" s="40" t="s">
        <v>21</v>
      </c>
      <c r="E28" s="41">
        <f>SUM(E29:E32)</f>
        <v>65166</v>
      </c>
      <c r="F28" s="41">
        <f>SUM(F29:F31)</f>
        <v>0</v>
      </c>
      <c r="G28" s="41">
        <f>SUM(G29:G31)</f>
        <v>0</v>
      </c>
      <c r="H28" s="41">
        <f>SUM(H29:H32)</f>
        <v>60652.6</v>
      </c>
      <c r="I28" s="43">
        <f t="shared" si="0"/>
        <v>0.9307399564189914</v>
      </c>
      <c r="J28" s="41">
        <f>SUM(J29:J32)</f>
        <v>0</v>
      </c>
      <c r="K28" s="136"/>
    </row>
    <row r="29" spans="1:11" s="7" customFormat="1" ht="21" customHeight="1">
      <c r="A29" s="39"/>
      <c r="B29" s="39"/>
      <c r="C29" s="49" t="s">
        <v>22</v>
      </c>
      <c r="D29" s="46" t="s">
        <v>23</v>
      </c>
      <c r="E29" s="50">
        <v>27000</v>
      </c>
      <c r="F29" s="50"/>
      <c r="G29" s="51"/>
      <c r="H29" s="50">
        <v>22534</v>
      </c>
      <c r="I29" s="45">
        <f t="shared" si="0"/>
        <v>0.8345925925925926</v>
      </c>
      <c r="J29" s="33">
        <v>0</v>
      </c>
      <c r="K29" s="136"/>
    </row>
    <row r="30" spans="1:11" s="7" customFormat="1" ht="17.25" customHeight="1">
      <c r="A30" s="39"/>
      <c r="B30" s="39"/>
      <c r="C30" s="52" t="s">
        <v>24</v>
      </c>
      <c r="D30" s="46" t="s">
        <v>25</v>
      </c>
      <c r="E30" s="50">
        <v>18500</v>
      </c>
      <c r="F30" s="50"/>
      <c r="G30" s="51"/>
      <c r="H30" s="50">
        <v>18452.6</v>
      </c>
      <c r="I30" s="45">
        <f t="shared" si="0"/>
        <v>0.9974378378378378</v>
      </c>
      <c r="J30" s="33">
        <v>0</v>
      </c>
      <c r="K30" s="136"/>
    </row>
    <row r="31" spans="1:11" s="7" customFormat="1" ht="56.25">
      <c r="A31" s="53"/>
      <c r="B31" s="53"/>
      <c r="C31" s="54">
        <v>2020</v>
      </c>
      <c r="D31" s="46" t="s">
        <v>26</v>
      </c>
      <c r="E31" s="50">
        <v>3000</v>
      </c>
      <c r="F31" s="50"/>
      <c r="G31" s="51"/>
      <c r="H31" s="50">
        <v>3000</v>
      </c>
      <c r="I31" s="45">
        <f t="shared" si="0"/>
        <v>1</v>
      </c>
      <c r="J31" s="33">
        <v>0</v>
      </c>
      <c r="K31" s="137"/>
    </row>
    <row r="32" spans="1:11" s="7" customFormat="1" ht="33.75" customHeight="1">
      <c r="A32" s="53"/>
      <c r="B32" s="53"/>
      <c r="C32" s="54">
        <v>2310</v>
      </c>
      <c r="D32" s="31" t="s">
        <v>146</v>
      </c>
      <c r="E32" s="50">
        <v>16666</v>
      </c>
      <c r="F32" s="50"/>
      <c r="G32" s="51"/>
      <c r="H32" s="50">
        <v>16666</v>
      </c>
      <c r="I32" s="45">
        <f t="shared" si="0"/>
        <v>1</v>
      </c>
      <c r="J32" s="33">
        <v>0</v>
      </c>
      <c r="K32" s="137"/>
    </row>
    <row r="33" spans="1:11" s="47" customFormat="1" ht="19.5" customHeight="1">
      <c r="A33" s="34">
        <v>750</v>
      </c>
      <c r="B33" s="34"/>
      <c r="C33" s="34"/>
      <c r="D33" s="20" t="s">
        <v>27</v>
      </c>
      <c r="E33" s="35">
        <f>SUM(E34+E38)</f>
        <v>192416</v>
      </c>
      <c r="F33" s="35" t="e">
        <f>SUM(F34+#REF!+F38+#REF!)</f>
        <v>#REF!</v>
      </c>
      <c r="G33" s="38" t="e">
        <f>F33/E33</f>
        <v>#REF!</v>
      </c>
      <c r="H33" s="35">
        <f>SUM(H34+H38)</f>
        <v>215926.25</v>
      </c>
      <c r="I33" s="22">
        <f t="shared" si="0"/>
        <v>1.122184485697655</v>
      </c>
      <c r="J33" s="35">
        <f>SUM(J34+J38)</f>
        <v>0</v>
      </c>
      <c r="K33" s="140">
        <v>23510</v>
      </c>
    </row>
    <row r="34" spans="1:11" s="7" customFormat="1" ht="18.75" customHeight="1">
      <c r="A34" s="36"/>
      <c r="B34" s="36">
        <v>75011</v>
      </c>
      <c r="C34" s="36"/>
      <c r="D34" s="26" t="s">
        <v>28</v>
      </c>
      <c r="E34" s="55">
        <f>SUM(E35:E37)</f>
        <v>158615</v>
      </c>
      <c r="F34" s="55">
        <f>SUM(F36:F37)</f>
        <v>64300</v>
      </c>
      <c r="G34" s="55">
        <f>F34/E34</f>
        <v>0.40538410616902565</v>
      </c>
      <c r="H34" s="55">
        <f>SUM(H35:H37)</f>
        <v>158692.65</v>
      </c>
      <c r="I34" s="43">
        <f t="shared" si="0"/>
        <v>1.0004895501686473</v>
      </c>
      <c r="J34" s="56">
        <f>SUM(J36:J37)</f>
        <v>0</v>
      </c>
      <c r="K34" s="136"/>
    </row>
    <row r="35" spans="1:11" s="7" customFormat="1" ht="18.75" customHeight="1">
      <c r="A35" s="36"/>
      <c r="B35" s="36"/>
      <c r="C35" s="65" t="s">
        <v>18</v>
      </c>
      <c r="D35" s="31" t="s">
        <v>19</v>
      </c>
      <c r="E35" s="29">
        <v>14</v>
      </c>
      <c r="F35" s="29"/>
      <c r="G35" s="29"/>
      <c r="H35" s="29">
        <v>14</v>
      </c>
      <c r="I35" s="45">
        <f t="shared" si="0"/>
        <v>1</v>
      </c>
      <c r="J35" s="33">
        <v>0</v>
      </c>
      <c r="K35" s="136"/>
    </row>
    <row r="36" spans="1:11" s="7" customFormat="1" ht="60" customHeight="1">
      <c r="A36" s="25"/>
      <c r="B36" s="25"/>
      <c r="C36" s="57">
        <v>2010</v>
      </c>
      <c r="D36" s="31" t="s">
        <v>9</v>
      </c>
      <c r="E36" s="28">
        <v>158581</v>
      </c>
      <c r="F36" s="28">
        <v>64300</v>
      </c>
      <c r="G36" s="29">
        <f>F36/E36</f>
        <v>0.4054710211185451</v>
      </c>
      <c r="H36" s="28">
        <v>158581</v>
      </c>
      <c r="I36" s="45">
        <f t="shared" si="0"/>
        <v>1</v>
      </c>
      <c r="J36" s="33">
        <v>0</v>
      </c>
      <c r="K36" s="136"/>
    </row>
    <row r="37" spans="1:11" s="7" customFormat="1" ht="49.5" customHeight="1">
      <c r="A37" s="25"/>
      <c r="B37" s="25"/>
      <c r="C37" s="57">
        <v>2360</v>
      </c>
      <c r="D37" s="31" t="s">
        <v>29</v>
      </c>
      <c r="E37" s="28">
        <v>20</v>
      </c>
      <c r="F37" s="28"/>
      <c r="G37" s="29"/>
      <c r="H37" s="28">
        <v>97.65</v>
      </c>
      <c r="I37" s="45">
        <f t="shared" si="0"/>
        <v>4.8825</v>
      </c>
      <c r="J37" s="33">
        <v>0</v>
      </c>
      <c r="K37" s="136"/>
    </row>
    <row r="38" spans="1:11" s="7" customFormat="1" ht="26.25" customHeight="1">
      <c r="A38" s="36"/>
      <c r="B38" s="36">
        <v>75023</v>
      </c>
      <c r="C38" s="36"/>
      <c r="D38" s="26" t="s">
        <v>30</v>
      </c>
      <c r="E38" s="55">
        <f>SUM(E39:E41)</f>
        <v>33801</v>
      </c>
      <c r="F38" s="55">
        <f>SUM(F39:F41)</f>
        <v>1919</v>
      </c>
      <c r="G38" s="55">
        <f>SUM(G39:G41)</f>
        <v>0.11738255033557048</v>
      </c>
      <c r="H38" s="55">
        <f>SUM(H39:H41)</f>
        <v>57233.6</v>
      </c>
      <c r="I38" s="43">
        <f t="shared" si="0"/>
        <v>1.6932516789444099</v>
      </c>
      <c r="J38" s="55">
        <f>SUM(J39:J41)</f>
        <v>0</v>
      </c>
      <c r="K38" s="136"/>
    </row>
    <row r="39" spans="1:11" s="7" customFormat="1" ht="21.75" customHeight="1">
      <c r="A39" s="36"/>
      <c r="B39" s="36"/>
      <c r="C39" s="44" t="s">
        <v>18</v>
      </c>
      <c r="D39" s="31" t="s">
        <v>19</v>
      </c>
      <c r="E39" s="28">
        <v>14900</v>
      </c>
      <c r="F39" s="28">
        <v>1749</v>
      </c>
      <c r="G39" s="29">
        <f>F39/E39</f>
        <v>0.11738255033557048</v>
      </c>
      <c r="H39" s="28">
        <v>17661.42</v>
      </c>
      <c r="I39" s="45">
        <f t="shared" si="0"/>
        <v>1.1853302013422817</v>
      </c>
      <c r="J39" s="33">
        <v>0</v>
      </c>
      <c r="K39" s="136"/>
    </row>
    <row r="40" spans="1:11" s="7" customFormat="1" ht="21.75" customHeight="1">
      <c r="A40" s="36"/>
      <c r="B40" s="36"/>
      <c r="C40" s="58" t="s">
        <v>120</v>
      </c>
      <c r="D40" s="31" t="s">
        <v>147</v>
      </c>
      <c r="E40" s="28">
        <v>4000</v>
      </c>
      <c r="F40" s="28"/>
      <c r="G40" s="29"/>
      <c r="H40" s="28">
        <v>4000</v>
      </c>
      <c r="I40" s="45">
        <f t="shared" si="0"/>
        <v>1</v>
      </c>
      <c r="J40" s="33">
        <v>0</v>
      </c>
      <c r="K40" s="136"/>
    </row>
    <row r="41" spans="1:11" s="7" customFormat="1" ht="20.25" customHeight="1">
      <c r="A41" s="36"/>
      <c r="B41" s="36"/>
      <c r="C41" s="44" t="s">
        <v>24</v>
      </c>
      <c r="D41" s="31" t="s">
        <v>25</v>
      </c>
      <c r="E41" s="28">
        <v>14901</v>
      </c>
      <c r="F41" s="28">
        <v>170</v>
      </c>
      <c r="G41" s="29"/>
      <c r="H41" s="28">
        <v>35572.18</v>
      </c>
      <c r="I41" s="45">
        <f t="shared" si="0"/>
        <v>2.387234413797732</v>
      </c>
      <c r="J41" s="33">
        <v>0</v>
      </c>
      <c r="K41" s="136"/>
    </row>
    <row r="42" spans="1:11" s="47" customFormat="1" ht="34.5" customHeight="1">
      <c r="A42" s="34">
        <v>751</v>
      </c>
      <c r="B42" s="34"/>
      <c r="C42" s="34"/>
      <c r="D42" s="20" t="s">
        <v>33</v>
      </c>
      <c r="E42" s="35">
        <f>SUM(E43)</f>
        <v>2350</v>
      </c>
      <c r="F42" s="35">
        <f>SUM(F43)</f>
        <v>1200</v>
      </c>
      <c r="G42" s="35">
        <f>SUM(G43)</f>
        <v>0.5106382978723404</v>
      </c>
      <c r="H42" s="35">
        <f>SUM(H43)</f>
        <v>2344.94</v>
      </c>
      <c r="I42" s="22">
        <f t="shared" si="0"/>
        <v>0.9978468085106383</v>
      </c>
      <c r="J42" s="35">
        <f>SUM(J43)</f>
        <v>0</v>
      </c>
      <c r="K42" s="141">
        <v>-5</v>
      </c>
    </row>
    <row r="43" spans="1:11" s="7" customFormat="1" ht="24.75" customHeight="1">
      <c r="A43" s="39"/>
      <c r="B43" s="36">
        <v>75101</v>
      </c>
      <c r="C43" s="36"/>
      <c r="D43" s="26" t="s">
        <v>34</v>
      </c>
      <c r="E43" s="27">
        <f>SUM(E44:E44)</f>
        <v>2350</v>
      </c>
      <c r="F43" s="27">
        <f>SUM(F44:F44)</f>
        <v>1200</v>
      </c>
      <c r="G43" s="55">
        <f>F43/E43</f>
        <v>0.5106382978723404</v>
      </c>
      <c r="H43" s="27">
        <f>SUM(H44:H44)</f>
        <v>2344.94</v>
      </c>
      <c r="I43" s="43">
        <f t="shared" si="0"/>
        <v>0.9978468085106383</v>
      </c>
      <c r="J43" s="56">
        <f>SUM(J44:J44)</f>
        <v>0</v>
      </c>
      <c r="K43" s="138"/>
    </row>
    <row r="44" spans="1:11" s="7" customFormat="1" ht="55.5" customHeight="1">
      <c r="A44" s="25"/>
      <c r="B44" s="25"/>
      <c r="C44" s="25">
        <v>2010</v>
      </c>
      <c r="D44" s="31" t="s">
        <v>9</v>
      </c>
      <c r="E44" s="29">
        <v>2350</v>
      </c>
      <c r="F44" s="28">
        <v>1200</v>
      </c>
      <c r="G44" s="29">
        <f>F44/E44</f>
        <v>0.5106382978723404</v>
      </c>
      <c r="H44" s="29">
        <v>2344.94</v>
      </c>
      <c r="I44" s="45">
        <f t="shared" si="0"/>
        <v>0.9978468085106383</v>
      </c>
      <c r="J44" s="33">
        <v>0</v>
      </c>
      <c r="K44" s="136"/>
    </row>
    <row r="45" spans="1:11" s="47" customFormat="1" ht="59.25" customHeight="1">
      <c r="A45" s="34">
        <v>756</v>
      </c>
      <c r="B45" s="34"/>
      <c r="C45" s="34"/>
      <c r="D45" s="20" t="s">
        <v>35</v>
      </c>
      <c r="E45" s="38">
        <f>SUM(E46+E49+E57+E69+E75+E78)</f>
        <v>15501604</v>
      </c>
      <c r="F45" s="38">
        <f>SUM(F46+F49+F57+F69+F75)</f>
        <v>0</v>
      </c>
      <c r="G45" s="38">
        <f>F45/E45</f>
        <v>0</v>
      </c>
      <c r="H45" s="38">
        <f>SUM(H46+H49+H57+H69+H75+H78)</f>
        <v>15143327.259</v>
      </c>
      <c r="I45" s="22">
        <f t="shared" si="0"/>
        <v>0.9768877632921084</v>
      </c>
      <c r="J45" s="38">
        <f>SUM(J46+J49+J57+J69+J75+J78)</f>
        <v>0</v>
      </c>
      <c r="K45" s="140">
        <v>-358277</v>
      </c>
    </row>
    <row r="46" spans="1:11" s="7" customFormat="1" ht="31.5" customHeight="1">
      <c r="A46" s="36"/>
      <c r="B46" s="36">
        <v>75601</v>
      </c>
      <c r="C46" s="36"/>
      <c r="D46" s="26" t="s">
        <v>36</v>
      </c>
      <c r="E46" s="55">
        <f>SUM(E47:E48)</f>
        <v>11000</v>
      </c>
      <c r="F46" s="55">
        <f>SUM(F47:F47)</f>
        <v>0</v>
      </c>
      <c r="G46" s="55">
        <f>F46/E46</f>
        <v>0</v>
      </c>
      <c r="H46" s="55">
        <f>SUM(H47:H48)</f>
        <v>17846.65</v>
      </c>
      <c r="I46" s="43">
        <f t="shared" si="0"/>
        <v>1.6224227272727274</v>
      </c>
      <c r="J46" s="55">
        <f>SUM(J47:J48)</f>
        <v>0</v>
      </c>
      <c r="K46" s="136"/>
    </row>
    <row r="47" spans="1:11" s="7" customFormat="1" ht="32.25" customHeight="1">
      <c r="A47" s="25"/>
      <c r="B47" s="25"/>
      <c r="C47" s="44" t="s">
        <v>37</v>
      </c>
      <c r="D47" s="31" t="s">
        <v>38</v>
      </c>
      <c r="E47" s="29">
        <v>10000</v>
      </c>
      <c r="F47" s="29"/>
      <c r="G47" s="29"/>
      <c r="H47" s="29">
        <v>17715.47</v>
      </c>
      <c r="I47" s="45">
        <f t="shared" si="0"/>
        <v>1.7715470000000002</v>
      </c>
      <c r="J47" s="33">
        <v>0</v>
      </c>
      <c r="K47" s="137"/>
    </row>
    <row r="48" spans="1:11" s="7" customFormat="1" ht="27.75" customHeight="1">
      <c r="A48" s="25"/>
      <c r="B48" s="25"/>
      <c r="C48" s="44" t="s">
        <v>39</v>
      </c>
      <c r="D48" s="31" t="s">
        <v>40</v>
      </c>
      <c r="E48" s="29">
        <v>1000</v>
      </c>
      <c r="F48" s="29"/>
      <c r="G48" s="29"/>
      <c r="H48" s="29">
        <v>131.18</v>
      </c>
      <c r="I48" s="45">
        <f t="shared" si="0"/>
        <v>0.13118000000000002</v>
      </c>
      <c r="J48" s="33">
        <v>0</v>
      </c>
      <c r="K48" s="137"/>
    </row>
    <row r="49" spans="1:11" s="7" customFormat="1" ht="60.75" customHeight="1">
      <c r="A49" s="36"/>
      <c r="B49" s="36">
        <v>75615</v>
      </c>
      <c r="C49" s="36"/>
      <c r="D49" s="26" t="s">
        <v>41</v>
      </c>
      <c r="E49" s="55">
        <f>SUM(E50:E56)</f>
        <v>3986530</v>
      </c>
      <c r="F49" s="55">
        <f>SUM(F50:F56)</f>
        <v>0</v>
      </c>
      <c r="G49" s="55">
        <f>F49/E49</f>
        <v>0</v>
      </c>
      <c r="H49" s="55">
        <f>SUM(H50:H56)</f>
        <v>4017385.7399999998</v>
      </c>
      <c r="I49" s="43">
        <f t="shared" si="0"/>
        <v>1.0077399994481415</v>
      </c>
      <c r="J49" s="55">
        <f>SUM(J50:J56)</f>
        <v>0</v>
      </c>
      <c r="K49" s="136"/>
    </row>
    <row r="50" spans="1:11" s="7" customFormat="1" ht="21" customHeight="1">
      <c r="A50" s="25"/>
      <c r="B50" s="25"/>
      <c r="C50" s="44" t="s">
        <v>42</v>
      </c>
      <c r="D50" s="31" t="s">
        <v>43</v>
      </c>
      <c r="E50" s="29">
        <v>3598810</v>
      </c>
      <c r="F50" s="29"/>
      <c r="G50" s="29"/>
      <c r="H50" s="29">
        <v>3670477.34</v>
      </c>
      <c r="I50" s="45">
        <f t="shared" si="0"/>
        <v>1.0199141771863476</v>
      </c>
      <c r="J50" s="33">
        <v>0</v>
      </c>
      <c r="K50" s="137"/>
    </row>
    <row r="51" spans="1:11" s="7" customFormat="1" ht="20.25" customHeight="1">
      <c r="A51" s="25"/>
      <c r="B51" s="25"/>
      <c r="C51" s="44" t="s">
        <v>44</v>
      </c>
      <c r="D51" s="31" t="s">
        <v>45</v>
      </c>
      <c r="E51" s="29">
        <v>100</v>
      </c>
      <c r="F51" s="29"/>
      <c r="G51" s="29"/>
      <c r="H51" s="29">
        <v>81</v>
      </c>
      <c r="I51" s="45">
        <v>1</v>
      </c>
      <c r="J51" s="33">
        <v>0</v>
      </c>
      <c r="K51" s="137"/>
    </row>
    <row r="52" spans="1:11" s="7" customFormat="1" ht="21" customHeight="1">
      <c r="A52" s="25"/>
      <c r="B52" s="25"/>
      <c r="C52" s="44" t="s">
        <v>46</v>
      </c>
      <c r="D52" s="31" t="s">
        <v>47</v>
      </c>
      <c r="E52" s="29">
        <v>3346</v>
      </c>
      <c r="F52" s="29"/>
      <c r="G52" s="29"/>
      <c r="H52" s="29">
        <v>3346</v>
      </c>
      <c r="I52" s="45">
        <f t="shared" si="0"/>
        <v>1</v>
      </c>
      <c r="J52" s="33">
        <v>0</v>
      </c>
      <c r="K52" s="137"/>
    </row>
    <row r="53" spans="1:11" s="7" customFormat="1" ht="21" customHeight="1">
      <c r="A53" s="39"/>
      <c r="B53" s="39"/>
      <c r="C53" s="49" t="s">
        <v>48</v>
      </c>
      <c r="D53" s="46" t="s">
        <v>49</v>
      </c>
      <c r="E53" s="50">
        <v>296724</v>
      </c>
      <c r="F53" s="50"/>
      <c r="G53" s="51"/>
      <c r="H53" s="50">
        <v>264075</v>
      </c>
      <c r="I53" s="45">
        <f t="shared" si="0"/>
        <v>0.889968455534436</v>
      </c>
      <c r="J53" s="33">
        <v>0</v>
      </c>
      <c r="K53" s="137"/>
    </row>
    <row r="54" spans="1:11" s="7" customFormat="1" ht="21.75" customHeight="1">
      <c r="A54" s="25"/>
      <c r="B54" s="25"/>
      <c r="C54" s="44" t="s">
        <v>50</v>
      </c>
      <c r="D54" s="31" t="s">
        <v>51</v>
      </c>
      <c r="E54" s="29">
        <v>47500</v>
      </c>
      <c r="F54" s="28"/>
      <c r="G54" s="29"/>
      <c r="H54" s="29">
        <v>48183</v>
      </c>
      <c r="I54" s="45">
        <f t="shared" si="0"/>
        <v>1.014378947368421</v>
      </c>
      <c r="J54" s="33">
        <v>0</v>
      </c>
      <c r="K54" s="137"/>
    </row>
    <row r="55" spans="1:11" s="7" customFormat="1" ht="21" customHeight="1">
      <c r="A55" s="25"/>
      <c r="B55" s="25"/>
      <c r="C55" s="58" t="s">
        <v>31</v>
      </c>
      <c r="D55" s="31" t="s">
        <v>32</v>
      </c>
      <c r="E55" s="29">
        <v>50</v>
      </c>
      <c r="F55" s="28"/>
      <c r="G55" s="29"/>
      <c r="H55" s="29">
        <v>26.4</v>
      </c>
      <c r="I55" s="45">
        <f t="shared" si="0"/>
        <v>0.528</v>
      </c>
      <c r="J55" s="33">
        <v>0</v>
      </c>
      <c r="K55" s="137"/>
    </row>
    <row r="56" spans="1:11" s="7" customFormat="1" ht="31.5" customHeight="1">
      <c r="A56" s="25"/>
      <c r="B56" s="25"/>
      <c r="C56" s="44" t="s">
        <v>39</v>
      </c>
      <c r="D56" s="31" t="s">
        <v>40</v>
      </c>
      <c r="E56" s="29">
        <v>40000</v>
      </c>
      <c r="F56" s="28"/>
      <c r="G56" s="29"/>
      <c r="H56" s="29">
        <v>31197</v>
      </c>
      <c r="I56" s="45">
        <f t="shared" si="0"/>
        <v>0.779925</v>
      </c>
      <c r="J56" s="33">
        <v>0</v>
      </c>
      <c r="K56" s="137"/>
    </row>
    <row r="57" spans="1:11" s="7" customFormat="1" ht="57" customHeight="1">
      <c r="A57" s="36"/>
      <c r="B57" s="36">
        <v>75616</v>
      </c>
      <c r="C57" s="36"/>
      <c r="D57" s="26" t="s">
        <v>52</v>
      </c>
      <c r="E57" s="55">
        <f>SUM(E58:E68)</f>
        <v>3347849</v>
      </c>
      <c r="F57" s="55">
        <f>SUM(F58:F68)</f>
        <v>0</v>
      </c>
      <c r="G57" s="55">
        <f>SUM(G58:G68)</f>
        <v>0</v>
      </c>
      <c r="H57" s="55">
        <f>SUM(H58:H68)</f>
        <v>3229400.3000000003</v>
      </c>
      <c r="I57" s="43">
        <f t="shared" si="0"/>
        <v>0.964619461630438</v>
      </c>
      <c r="J57" s="55">
        <f>SUM(J58:J68)</f>
        <v>0</v>
      </c>
      <c r="K57" s="136"/>
    </row>
    <row r="58" spans="1:11" s="7" customFormat="1" ht="19.5" customHeight="1">
      <c r="A58" s="25"/>
      <c r="B58" s="25"/>
      <c r="C58" s="44" t="s">
        <v>42</v>
      </c>
      <c r="D58" s="31" t="s">
        <v>43</v>
      </c>
      <c r="E58" s="29">
        <v>1799624</v>
      </c>
      <c r="F58" s="29"/>
      <c r="G58" s="29"/>
      <c r="H58" s="29">
        <v>1802295.47</v>
      </c>
      <c r="I58" s="45">
        <f t="shared" si="0"/>
        <v>1.0014844600872181</v>
      </c>
      <c r="J58" s="33"/>
      <c r="K58" s="137"/>
    </row>
    <row r="59" spans="1:11" s="7" customFormat="1" ht="21" customHeight="1">
      <c r="A59" s="25"/>
      <c r="B59" s="25"/>
      <c r="C59" s="44" t="s">
        <v>44</v>
      </c>
      <c r="D59" s="31" t="s">
        <v>45</v>
      </c>
      <c r="E59" s="29">
        <v>25000</v>
      </c>
      <c r="F59" s="29"/>
      <c r="G59" s="29"/>
      <c r="H59" s="29">
        <v>30011.95</v>
      </c>
      <c r="I59" s="45">
        <f t="shared" si="0"/>
        <v>1.200478</v>
      </c>
      <c r="J59" s="33"/>
      <c r="K59" s="137"/>
    </row>
    <row r="60" spans="1:11" s="7" customFormat="1" ht="21" customHeight="1">
      <c r="A60" s="25"/>
      <c r="B60" s="25"/>
      <c r="C60" s="44" t="s">
        <v>46</v>
      </c>
      <c r="D60" s="31" t="s">
        <v>47</v>
      </c>
      <c r="E60" s="29">
        <v>500</v>
      </c>
      <c r="F60" s="29"/>
      <c r="G60" s="29"/>
      <c r="H60" s="29">
        <v>503</v>
      </c>
      <c r="I60" s="45">
        <f t="shared" si="0"/>
        <v>1.006</v>
      </c>
      <c r="J60" s="33"/>
      <c r="K60" s="137"/>
    </row>
    <row r="61" spans="1:11" s="7" customFormat="1" ht="21" customHeight="1">
      <c r="A61" s="39"/>
      <c r="B61" s="39"/>
      <c r="C61" s="49" t="s">
        <v>48</v>
      </c>
      <c r="D61" s="46" t="s">
        <v>49</v>
      </c>
      <c r="E61" s="50">
        <v>162900</v>
      </c>
      <c r="F61" s="50"/>
      <c r="G61" s="51"/>
      <c r="H61" s="50">
        <v>130063</v>
      </c>
      <c r="I61" s="45">
        <f t="shared" si="0"/>
        <v>0.7984223449969307</v>
      </c>
      <c r="J61" s="33"/>
      <c r="K61" s="137"/>
    </row>
    <row r="62" spans="1:11" s="7" customFormat="1" ht="22.5" customHeight="1">
      <c r="A62" s="25"/>
      <c r="B62" s="25"/>
      <c r="C62" s="44" t="s">
        <v>53</v>
      </c>
      <c r="D62" s="31" t="s">
        <v>54</v>
      </c>
      <c r="E62" s="28">
        <v>43000</v>
      </c>
      <c r="F62" s="28"/>
      <c r="G62" s="29"/>
      <c r="H62" s="28">
        <v>18812</v>
      </c>
      <c r="I62" s="45">
        <f t="shared" si="0"/>
        <v>0.43748837209302327</v>
      </c>
      <c r="J62" s="33"/>
      <c r="K62" s="137"/>
    </row>
    <row r="63" spans="1:11" s="7" customFormat="1" ht="20.25" customHeight="1">
      <c r="A63" s="25"/>
      <c r="B63" s="25"/>
      <c r="C63" s="44" t="s">
        <v>55</v>
      </c>
      <c r="D63" s="31" t="s">
        <v>56</v>
      </c>
      <c r="E63" s="29">
        <v>135000</v>
      </c>
      <c r="F63" s="28"/>
      <c r="G63" s="29"/>
      <c r="H63" s="29">
        <v>117767</v>
      </c>
      <c r="I63" s="45">
        <f t="shared" si="0"/>
        <v>0.8723481481481481</v>
      </c>
      <c r="J63" s="33">
        <v>0</v>
      </c>
      <c r="K63" s="137"/>
    </row>
    <row r="64" spans="1:11" s="7" customFormat="1" ht="35.25" customHeight="1">
      <c r="A64" s="25"/>
      <c r="B64" s="25"/>
      <c r="C64" s="58" t="s">
        <v>64</v>
      </c>
      <c r="D64" s="31" t="s">
        <v>148</v>
      </c>
      <c r="E64" s="29">
        <v>697000</v>
      </c>
      <c r="F64" s="28"/>
      <c r="G64" s="29"/>
      <c r="H64" s="29">
        <v>621228.2</v>
      </c>
      <c r="I64" s="45">
        <f t="shared" si="0"/>
        <v>0.8912886657101865</v>
      </c>
      <c r="J64" s="33"/>
      <c r="K64" s="137"/>
    </row>
    <row r="65" spans="1:11" s="7" customFormat="1" ht="31.5" customHeight="1">
      <c r="A65" s="25"/>
      <c r="B65" s="25"/>
      <c r="C65" s="44" t="s">
        <v>50</v>
      </c>
      <c r="D65" s="31" t="s">
        <v>51</v>
      </c>
      <c r="E65" s="29">
        <v>306854</v>
      </c>
      <c r="F65" s="28"/>
      <c r="G65" s="29"/>
      <c r="H65" s="29">
        <v>342035</v>
      </c>
      <c r="I65" s="45">
        <f t="shared" si="0"/>
        <v>1.1146506156022082</v>
      </c>
      <c r="J65" s="33">
        <v>0</v>
      </c>
      <c r="K65" s="137"/>
    </row>
    <row r="66" spans="1:11" s="7" customFormat="1" ht="19.5" customHeight="1">
      <c r="A66" s="25"/>
      <c r="B66" s="25"/>
      <c r="C66" s="44" t="s">
        <v>31</v>
      </c>
      <c r="D66" s="46" t="s">
        <v>32</v>
      </c>
      <c r="E66" s="29">
        <v>5300</v>
      </c>
      <c r="F66" s="28"/>
      <c r="G66" s="29"/>
      <c r="H66" s="29">
        <v>5620.5</v>
      </c>
      <c r="I66" s="45">
        <f t="shared" si="0"/>
        <v>1.0604716981132076</v>
      </c>
      <c r="J66" s="33">
        <v>0</v>
      </c>
      <c r="K66" s="137"/>
    </row>
    <row r="67" spans="1:11" s="7" customFormat="1" ht="24.75" customHeight="1">
      <c r="A67" s="25"/>
      <c r="B67" s="25"/>
      <c r="C67" s="44" t="s">
        <v>39</v>
      </c>
      <c r="D67" s="31" t="s">
        <v>40</v>
      </c>
      <c r="E67" s="29">
        <v>32000</v>
      </c>
      <c r="F67" s="28"/>
      <c r="G67" s="29"/>
      <c r="H67" s="29">
        <v>20393.18</v>
      </c>
      <c r="I67" s="45">
        <f t="shared" si="0"/>
        <v>0.637286875</v>
      </c>
      <c r="J67" s="33">
        <v>0</v>
      </c>
      <c r="K67" s="137"/>
    </row>
    <row r="68" spans="1:11" s="7" customFormat="1" ht="27.75" customHeight="1">
      <c r="A68" s="25"/>
      <c r="B68" s="25"/>
      <c r="C68" s="44" t="s">
        <v>57</v>
      </c>
      <c r="D68" s="31" t="s">
        <v>58</v>
      </c>
      <c r="E68" s="29">
        <v>140671</v>
      </c>
      <c r="F68" s="28"/>
      <c r="G68" s="29"/>
      <c r="H68" s="29">
        <v>140671</v>
      </c>
      <c r="I68" s="45">
        <f t="shared" si="0"/>
        <v>1</v>
      </c>
      <c r="J68" s="33">
        <v>0</v>
      </c>
      <c r="K68" s="137"/>
    </row>
    <row r="69" spans="1:11" s="7" customFormat="1" ht="47.25" customHeight="1">
      <c r="A69" s="36"/>
      <c r="B69" s="36">
        <v>75618</v>
      </c>
      <c r="C69" s="24"/>
      <c r="D69" s="26" t="s">
        <v>59</v>
      </c>
      <c r="E69" s="55">
        <f>SUM(E70:E74)</f>
        <v>836710</v>
      </c>
      <c r="F69" s="55">
        <f>SUM(F70:F73)</f>
        <v>0</v>
      </c>
      <c r="G69" s="55">
        <f>SUM(G70:G73)</f>
        <v>0</v>
      </c>
      <c r="H69" s="55">
        <f>SUM(H70:H74)</f>
        <v>813409.709</v>
      </c>
      <c r="I69" s="43">
        <f t="shared" si="0"/>
        <v>0.9721524889149168</v>
      </c>
      <c r="J69" s="55">
        <f>SUM(J70:J74)</f>
        <v>0</v>
      </c>
      <c r="K69" s="136"/>
    </row>
    <row r="70" spans="1:11" s="7" customFormat="1" ht="23.25" customHeight="1">
      <c r="A70" s="25"/>
      <c r="B70" s="25"/>
      <c r="C70" s="44" t="s">
        <v>60</v>
      </c>
      <c r="D70" s="31" t="s">
        <v>61</v>
      </c>
      <c r="E70" s="29">
        <v>446695</v>
      </c>
      <c r="F70" s="28"/>
      <c r="G70" s="29"/>
      <c r="H70" s="29">
        <v>424557</v>
      </c>
      <c r="I70" s="45">
        <f t="shared" si="0"/>
        <v>0.9504404571351818</v>
      </c>
      <c r="J70" s="33">
        <v>0</v>
      </c>
      <c r="K70" s="137"/>
    </row>
    <row r="71" spans="1:11" s="7" customFormat="1" ht="25.5" customHeight="1">
      <c r="A71" s="25"/>
      <c r="B71" s="25"/>
      <c r="C71" s="44" t="s">
        <v>62</v>
      </c>
      <c r="D71" s="31" t="s">
        <v>63</v>
      </c>
      <c r="E71" s="29">
        <v>315600</v>
      </c>
      <c r="F71" s="28"/>
      <c r="G71" s="29"/>
      <c r="H71" s="29">
        <v>315808.07</v>
      </c>
      <c r="I71" s="45">
        <f t="shared" si="0"/>
        <v>1.0006592839036756</v>
      </c>
      <c r="J71" s="33">
        <v>0</v>
      </c>
      <c r="K71" s="137"/>
    </row>
    <row r="72" spans="1:11" s="7" customFormat="1" ht="45" customHeight="1">
      <c r="A72" s="25"/>
      <c r="B72" s="25"/>
      <c r="C72" s="44" t="s">
        <v>64</v>
      </c>
      <c r="D72" s="31" t="s">
        <v>65</v>
      </c>
      <c r="E72" s="29">
        <v>74000</v>
      </c>
      <c r="F72" s="28"/>
      <c r="G72" s="29"/>
      <c r="H72" s="29">
        <v>72660.35</v>
      </c>
      <c r="I72" s="45">
        <f t="shared" si="0"/>
        <v>0.9818966216216217</v>
      </c>
      <c r="J72" s="33">
        <v>0</v>
      </c>
      <c r="K72" s="137"/>
    </row>
    <row r="73" spans="1:11" s="7" customFormat="1" ht="20.25" customHeight="1">
      <c r="A73" s="25"/>
      <c r="B73" s="25"/>
      <c r="C73" s="44" t="s">
        <v>66</v>
      </c>
      <c r="D73" s="31" t="s">
        <v>67</v>
      </c>
      <c r="E73" s="29">
        <v>400</v>
      </c>
      <c r="F73" s="28"/>
      <c r="G73" s="29"/>
      <c r="H73" s="29">
        <v>370</v>
      </c>
      <c r="I73" s="45">
        <f t="shared" si="0"/>
        <v>0.925</v>
      </c>
      <c r="J73" s="33">
        <v>0</v>
      </c>
      <c r="K73" s="137"/>
    </row>
    <row r="74" spans="1:11" s="7" customFormat="1" ht="18.75" customHeight="1">
      <c r="A74" s="25"/>
      <c r="B74" s="25"/>
      <c r="C74" s="58" t="s">
        <v>31</v>
      </c>
      <c r="D74" s="46" t="s">
        <v>32</v>
      </c>
      <c r="E74" s="29">
        <v>15</v>
      </c>
      <c r="F74" s="28"/>
      <c r="G74" s="29"/>
      <c r="H74" s="29">
        <v>14.289</v>
      </c>
      <c r="I74" s="45">
        <f t="shared" si="0"/>
        <v>0.9526</v>
      </c>
      <c r="J74" s="33">
        <v>0</v>
      </c>
      <c r="K74" s="137"/>
    </row>
    <row r="75" spans="1:11" s="7" customFormat="1" ht="35.25" customHeight="1">
      <c r="A75" s="36"/>
      <c r="B75" s="36">
        <v>75621</v>
      </c>
      <c r="C75" s="24"/>
      <c r="D75" s="26" t="s">
        <v>68</v>
      </c>
      <c r="E75" s="55">
        <f>SUM(E76+E77)</f>
        <v>7019515</v>
      </c>
      <c r="F75" s="27">
        <f>SUM(F76:F77)</f>
        <v>0</v>
      </c>
      <c r="G75" s="55">
        <f>F75/E75</f>
        <v>0</v>
      </c>
      <c r="H75" s="55">
        <f>SUM(H76+H77)</f>
        <v>6765284.86</v>
      </c>
      <c r="I75" s="43">
        <f t="shared" si="0"/>
        <v>0.9637823781272639</v>
      </c>
      <c r="J75" s="55">
        <f>SUM(J76+J77)</f>
        <v>0</v>
      </c>
      <c r="K75" s="136"/>
    </row>
    <row r="76" spans="1:11" s="7" customFormat="1" ht="24" customHeight="1">
      <c r="A76" s="25"/>
      <c r="B76" s="25"/>
      <c r="C76" s="44" t="s">
        <v>69</v>
      </c>
      <c r="D76" s="31" t="s">
        <v>70</v>
      </c>
      <c r="E76" s="29">
        <v>6669515</v>
      </c>
      <c r="F76" s="28"/>
      <c r="G76" s="29"/>
      <c r="H76" s="29">
        <v>6426248</v>
      </c>
      <c r="I76" s="45">
        <f t="shared" si="0"/>
        <v>0.9635255337157199</v>
      </c>
      <c r="J76" s="33">
        <v>0</v>
      </c>
      <c r="K76" s="137"/>
    </row>
    <row r="77" spans="1:11" s="7" customFormat="1" ht="21" customHeight="1">
      <c r="A77" s="25"/>
      <c r="B77" s="25"/>
      <c r="C77" s="44" t="s">
        <v>71</v>
      </c>
      <c r="D77" s="31" t="s">
        <v>72</v>
      </c>
      <c r="E77" s="29">
        <v>350000</v>
      </c>
      <c r="F77" s="28"/>
      <c r="G77" s="29"/>
      <c r="H77" s="29">
        <v>339036.86</v>
      </c>
      <c r="I77" s="45">
        <f t="shared" si="0"/>
        <v>0.9686767428571428</v>
      </c>
      <c r="J77" s="33">
        <v>0</v>
      </c>
      <c r="K77" s="137"/>
    </row>
    <row r="78" spans="1:11" s="7" customFormat="1" ht="19.5" customHeight="1">
      <c r="A78" s="25"/>
      <c r="B78" s="36">
        <v>75624</v>
      </c>
      <c r="C78" s="24"/>
      <c r="D78" s="26" t="s">
        <v>151</v>
      </c>
      <c r="E78" s="55">
        <f>SUM(E79)</f>
        <v>300000</v>
      </c>
      <c r="F78" s="27"/>
      <c r="G78" s="55"/>
      <c r="H78" s="55">
        <f>SUM(H79)</f>
        <v>300000</v>
      </c>
      <c r="I78" s="43">
        <f t="shared" si="0"/>
        <v>1</v>
      </c>
      <c r="J78" s="55">
        <f>SUM(J79)</f>
        <v>0</v>
      </c>
      <c r="K78" s="137"/>
    </row>
    <row r="79" spans="1:11" s="7" customFormat="1" ht="19.5" customHeight="1">
      <c r="A79" s="25"/>
      <c r="B79" s="25"/>
      <c r="C79" s="58" t="s">
        <v>149</v>
      </c>
      <c r="D79" s="31" t="s">
        <v>150</v>
      </c>
      <c r="E79" s="29">
        <v>300000</v>
      </c>
      <c r="F79" s="28"/>
      <c r="G79" s="29"/>
      <c r="H79" s="29">
        <v>300000</v>
      </c>
      <c r="I79" s="45">
        <f t="shared" si="0"/>
        <v>1</v>
      </c>
      <c r="J79" s="33">
        <v>0</v>
      </c>
      <c r="K79" s="137"/>
    </row>
    <row r="80" spans="1:11" s="47" customFormat="1" ht="21" customHeight="1">
      <c r="A80" s="59">
        <v>758</v>
      </c>
      <c r="B80" s="59"/>
      <c r="C80" s="60"/>
      <c r="D80" s="61" t="s">
        <v>73</v>
      </c>
      <c r="E80" s="62">
        <f>SUM(E81+E83+E85+E87)</f>
        <v>12862237</v>
      </c>
      <c r="F80" s="62">
        <f>SUM(F81+F85+F87)</f>
        <v>315924</v>
      </c>
      <c r="G80" s="62">
        <f>SUM(G81+G85+G87)</f>
        <v>1.039719603100163</v>
      </c>
      <c r="H80" s="62">
        <f>SUM(H81+H83+H85+H87)</f>
        <v>12862237</v>
      </c>
      <c r="I80" s="63">
        <f t="shared" si="0"/>
        <v>1</v>
      </c>
      <c r="J80" s="62">
        <f>SUM(J81+J83+J85+J87)</f>
        <v>0</v>
      </c>
      <c r="K80" s="140">
        <v>0</v>
      </c>
    </row>
    <row r="81" spans="1:11" s="7" customFormat="1" ht="36" customHeight="1">
      <c r="A81" s="36"/>
      <c r="B81" s="36">
        <v>75801</v>
      </c>
      <c r="C81" s="24"/>
      <c r="D81" s="26" t="s">
        <v>74</v>
      </c>
      <c r="E81" s="55">
        <f>SUM(E82)</f>
        <v>9272045</v>
      </c>
      <c r="F81" s="27">
        <f>SUM(F82)</f>
        <v>0</v>
      </c>
      <c r="G81" s="55">
        <f>F81/E81</f>
        <v>0</v>
      </c>
      <c r="H81" s="55">
        <f>H82</f>
        <v>9272045</v>
      </c>
      <c r="I81" s="43">
        <f t="shared" si="0"/>
        <v>1</v>
      </c>
      <c r="J81" s="55">
        <f>J82</f>
        <v>0</v>
      </c>
      <c r="K81" s="136"/>
    </row>
    <row r="82" spans="1:11" s="7" customFormat="1" ht="19.5" customHeight="1">
      <c r="A82" s="25"/>
      <c r="B82" s="25"/>
      <c r="C82" s="44" t="s">
        <v>75</v>
      </c>
      <c r="D82" s="31" t="s">
        <v>76</v>
      </c>
      <c r="E82" s="29">
        <v>9272045</v>
      </c>
      <c r="F82" s="28"/>
      <c r="G82" s="29"/>
      <c r="H82" s="29">
        <v>9272045</v>
      </c>
      <c r="I82" s="45">
        <f t="shared" si="0"/>
        <v>1</v>
      </c>
      <c r="J82" s="33">
        <v>0</v>
      </c>
      <c r="K82" s="137"/>
    </row>
    <row r="83" spans="1:11" s="7" customFormat="1" ht="25.5" customHeight="1">
      <c r="A83" s="25"/>
      <c r="B83" s="36">
        <v>75802</v>
      </c>
      <c r="C83" s="24"/>
      <c r="D83" s="26" t="s">
        <v>132</v>
      </c>
      <c r="E83" s="55">
        <f>SUM(E84:E84)</f>
        <v>162647</v>
      </c>
      <c r="F83" s="27"/>
      <c r="G83" s="55"/>
      <c r="H83" s="55">
        <f>SUM(H84:H84)</f>
        <v>162647</v>
      </c>
      <c r="I83" s="43">
        <f t="shared" si="0"/>
        <v>1</v>
      </c>
      <c r="J83" s="56"/>
      <c r="K83" s="137"/>
    </row>
    <row r="84" spans="1:11" s="7" customFormat="1" ht="23.25" customHeight="1">
      <c r="A84" s="25"/>
      <c r="B84" s="25"/>
      <c r="C84" s="44" t="s">
        <v>130</v>
      </c>
      <c r="D84" s="31" t="s">
        <v>131</v>
      </c>
      <c r="E84" s="29">
        <v>162647</v>
      </c>
      <c r="F84" s="28"/>
      <c r="G84" s="29"/>
      <c r="H84" s="29">
        <v>162647</v>
      </c>
      <c r="I84" s="45">
        <f t="shared" si="0"/>
        <v>1</v>
      </c>
      <c r="J84" s="33"/>
      <c r="K84" s="137"/>
    </row>
    <row r="85" spans="1:11" s="7" customFormat="1" ht="21.75" customHeight="1">
      <c r="A85" s="36"/>
      <c r="B85" s="36">
        <v>75807</v>
      </c>
      <c r="C85" s="24"/>
      <c r="D85" s="26" t="s">
        <v>77</v>
      </c>
      <c r="E85" s="55">
        <f>SUM(E86)</f>
        <v>3123690</v>
      </c>
      <c r="F85" s="27">
        <f>SUM(F86)</f>
        <v>0</v>
      </c>
      <c r="G85" s="55">
        <f>F85/E85</f>
        <v>0</v>
      </c>
      <c r="H85" s="55">
        <f>SUM(H86)</f>
        <v>3123690</v>
      </c>
      <c r="I85" s="43">
        <f t="shared" si="0"/>
        <v>1</v>
      </c>
      <c r="J85" s="55">
        <f>SUM(J86)</f>
        <v>0</v>
      </c>
      <c r="K85" s="136"/>
    </row>
    <row r="86" spans="1:11" s="7" customFormat="1" ht="21" customHeight="1">
      <c r="A86" s="25"/>
      <c r="B86" s="25"/>
      <c r="C86" s="44" t="s">
        <v>75</v>
      </c>
      <c r="D86" s="31" t="s">
        <v>76</v>
      </c>
      <c r="E86" s="29">
        <v>3123690</v>
      </c>
      <c r="F86" s="28"/>
      <c r="G86" s="29"/>
      <c r="H86" s="29">
        <v>3123690</v>
      </c>
      <c r="I86" s="45">
        <f aca="true" t="shared" si="1" ref="I86:I95">H86/E86</f>
        <v>1</v>
      </c>
      <c r="J86" s="33">
        <v>0</v>
      </c>
      <c r="K86" s="137"/>
    </row>
    <row r="87" spans="1:11" s="7" customFormat="1" ht="24.75" customHeight="1">
      <c r="A87" s="36"/>
      <c r="B87" s="36">
        <v>75831</v>
      </c>
      <c r="C87" s="24"/>
      <c r="D87" s="26" t="s">
        <v>78</v>
      </c>
      <c r="E87" s="55">
        <f>SUM(E88)</f>
        <v>303855</v>
      </c>
      <c r="F87" s="27">
        <f>SUM(F88)</f>
        <v>315924</v>
      </c>
      <c r="G87" s="55">
        <f>F87/E87</f>
        <v>1.039719603100163</v>
      </c>
      <c r="H87" s="55">
        <f>SUM(H88)</f>
        <v>303855</v>
      </c>
      <c r="I87" s="43">
        <f t="shared" si="1"/>
        <v>1</v>
      </c>
      <c r="J87" s="55">
        <f>SUM(J88)</f>
        <v>0</v>
      </c>
      <c r="K87" s="136"/>
    </row>
    <row r="88" spans="1:11" s="7" customFormat="1" ht="21.75" customHeight="1">
      <c r="A88" s="25"/>
      <c r="B88" s="25"/>
      <c r="C88" s="44" t="s">
        <v>75</v>
      </c>
      <c r="D88" s="31" t="s">
        <v>76</v>
      </c>
      <c r="E88" s="29">
        <v>303855</v>
      </c>
      <c r="F88" s="28">
        <v>315924</v>
      </c>
      <c r="G88" s="29">
        <f>F88/E88</f>
        <v>1.039719603100163</v>
      </c>
      <c r="H88" s="29">
        <v>303855</v>
      </c>
      <c r="I88" s="45">
        <f t="shared" si="1"/>
        <v>1</v>
      </c>
      <c r="J88" s="33">
        <v>0</v>
      </c>
      <c r="K88" s="142"/>
    </row>
    <row r="89" spans="1:11" s="47" customFormat="1" ht="17.25" customHeight="1">
      <c r="A89" s="34">
        <v>801</v>
      </c>
      <c r="B89" s="34"/>
      <c r="C89" s="18"/>
      <c r="D89" s="20" t="s">
        <v>79</v>
      </c>
      <c r="E89" s="38">
        <f>SUM(E90+E96+E98+E104)</f>
        <v>729202</v>
      </c>
      <c r="F89" s="35" t="e">
        <f>SUM(F90+F98+F104+#REF!+#REF!)</f>
        <v>#REF!</v>
      </c>
      <c r="G89" s="38" t="e">
        <f>F89/E89</f>
        <v>#REF!</v>
      </c>
      <c r="H89" s="38">
        <f>SUM(H90+H96+H98+H104)</f>
        <v>737797.55</v>
      </c>
      <c r="I89" s="22">
        <f t="shared" si="1"/>
        <v>1.0117876116631606</v>
      </c>
      <c r="J89" s="38">
        <f>SUM(J90+J96+J98+J104)</f>
        <v>0</v>
      </c>
      <c r="K89" s="140">
        <v>8600</v>
      </c>
    </row>
    <row r="90" spans="1:11" s="7" customFormat="1" ht="18.75" customHeight="1">
      <c r="A90" s="39"/>
      <c r="B90" s="39">
        <v>80101</v>
      </c>
      <c r="C90" s="64"/>
      <c r="D90" s="40" t="s">
        <v>80</v>
      </c>
      <c r="E90" s="42">
        <f>SUM(E91:E95)</f>
        <v>244967</v>
      </c>
      <c r="F90" s="42">
        <f>SUM(F92:F95)</f>
        <v>0</v>
      </c>
      <c r="G90" s="42">
        <f>SUM(G92:G95)</f>
        <v>0</v>
      </c>
      <c r="H90" s="42">
        <f>SUM(H91:H95)</f>
        <v>240591.78000000003</v>
      </c>
      <c r="I90" s="43">
        <f t="shared" si="1"/>
        <v>0.9821395534908784</v>
      </c>
      <c r="J90" s="56">
        <f>SUM(J91:J95)</f>
        <v>0</v>
      </c>
      <c r="K90" s="136"/>
    </row>
    <row r="91" spans="1:11" s="7" customFormat="1" ht="33.75" customHeight="1">
      <c r="A91" s="39"/>
      <c r="B91" s="39"/>
      <c r="C91" s="52" t="s">
        <v>14</v>
      </c>
      <c r="D91" s="46" t="s">
        <v>15</v>
      </c>
      <c r="E91" s="51">
        <v>7770</v>
      </c>
      <c r="F91" s="42"/>
      <c r="G91" s="42"/>
      <c r="H91" s="51">
        <v>7770</v>
      </c>
      <c r="I91" s="45">
        <f t="shared" si="1"/>
        <v>1</v>
      </c>
      <c r="J91" s="33"/>
      <c r="K91" s="136"/>
    </row>
    <row r="92" spans="1:11" s="7" customFormat="1" ht="20.25" customHeight="1">
      <c r="A92" s="53"/>
      <c r="B92" s="53"/>
      <c r="C92" s="100" t="s">
        <v>22</v>
      </c>
      <c r="D92" s="31" t="s">
        <v>23</v>
      </c>
      <c r="E92" s="51">
        <v>228950</v>
      </c>
      <c r="F92" s="50"/>
      <c r="G92" s="51"/>
      <c r="H92" s="51">
        <v>224554.26</v>
      </c>
      <c r="I92" s="45">
        <f t="shared" si="1"/>
        <v>0.9808004367765888</v>
      </c>
      <c r="J92" s="33"/>
      <c r="K92" s="137"/>
    </row>
    <row r="93" spans="1:11" s="7" customFormat="1" ht="20.25" customHeight="1">
      <c r="A93" s="53"/>
      <c r="B93" s="53"/>
      <c r="C93" s="105" t="s">
        <v>18</v>
      </c>
      <c r="D93" s="31" t="s">
        <v>19</v>
      </c>
      <c r="E93" s="51">
        <v>840</v>
      </c>
      <c r="F93" s="50"/>
      <c r="G93" s="51"/>
      <c r="H93" s="51">
        <v>864.7</v>
      </c>
      <c r="I93" s="45"/>
      <c r="J93" s="33"/>
      <c r="K93" s="137"/>
    </row>
    <row r="94" spans="1:11" s="7" customFormat="1" ht="18.75" customHeight="1">
      <c r="A94" s="25"/>
      <c r="B94" s="25"/>
      <c r="C94" s="58" t="s">
        <v>120</v>
      </c>
      <c r="D94" s="31" t="s">
        <v>121</v>
      </c>
      <c r="E94" s="29">
        <v>697</v>
      </c>
      <c r="F94" s="28"/>
      <c r="G94" s="29"/>
      <c r="H94" s="29">
        <v>696.06</v>
      </c>
      <c r="I94" s="45">
        <f t="shared" si="1"/>
        <v>0.998651362984218</v>
      </c>
      <c r="J94" s="33">
        <v>0</v>
      </c>
      <c r="K94" s="137"/>
    </row>
    <row r="95" spans="1:11" s="7" customFormat="1" ht="20.25" customHeight="1">
      <c r="A95" s="39"/>
      <c r="B95" s="25"/>
      <c r="C95" s="49" t="s">
        <v>24</v>
      </c>
      <c r="D95" s="31" t="s">
        <v>25</v>
      </c>
      <c r="E95" s="29">
        <v>6710</v>
      </c>
      <c r="F95" s="28"/>
      <c r="G95" s="29"/>
      <c r="H95" s="29">
        <v>6706.76</v>
      </c>
      <c r="I95" s="45">
        <f t="shared" si="1"/>
        <v>0.9995171385991058</v>
      </c>
      <c r="J95" s="33">
        <v>0</v>
      </c>
      <c r="K95" s="138"/>
    </row>
    <row r="96" spans="1:11" s="7" customFormat="1" ht="24" customHeight="1">
      <c r="A96" s="39"/>
      <c r="B96" s="36">
        <v>80103</v>
      </c>
      <c r="C96" s="64"/>
      <c r="D96" s="26" t="s">
        <v>152</v>
      </c>
      <c r="E96" s="55">
        <f>SUM(E97)</f>
        <v>68310</v>
      </c>
      <c r="F96" s="27"/>
      <c r="G96" s="55"/>
      <c r="H96" s="55">
        <f>SUM(H97)</f>
        <v>68310</v>
      </c>
      <c r="I96" s="43">
        <f aca="true" t="shared" si="2" ref="I96:I170">H96/E96</f>
        <v>1</v>
      </c>
      <c r="J96" s="55">
        <f>SUM(J97)</f>
        <v>0</v>
      </c>
      <c r="K96" s="138"/>
    </row>
    <row r="97" spans="1:11" s="7" customFormat="1" ht="23.25" customHeight="1">
      <c r="A97" s="39"/>
      <c r="B97" s="25"/>
      <c r="C97" s="49" t="s">
        <v>91</v>
      </c>
      <c r="D97" s="31" t="s">
        <v>81</v>
      </c>
      <c r="E97" s="29">
        <v>68310</v>
      </c>
      <c r="F97" s="28"/>
      <c r="G97" s="29"/>
      <c r="H97" s="29">
        <v>68310</v>
      </c>
      <c r="I97" s="45">
        <f t="shared" si="2"/>
        <v>1</v>
      </c>
      <c r="J97" s="33">
        <v>0</v>
      </c>
      <c r="K97" s="138"/>
    </row>
    <row r="98" spans="1:11" s="7" customFormat="1" ht="23.25" customHeight="1">
      <c r="A98" s="36"/>
      <c r="B98" s="36">
        <v>80104</v>
      </c>
      <c r="C98" s="36"/>
      <c r="D98" s="26" t="s">
        <v>82</v>
      </c>
      <c r="E98" s="55">
        <f>SUM(E99:E103)</f>
        <v>307625</v>
      </c>
      <c r="F98" s="55">
        <f>SUM(F103:F103)</f>
        <v>0</v>
      </c>
      <c r="G98" s="55"/>
      <c r="H98" s="55">
        <f>SUM(H99:H103)</f>
        <v>320519.85</v>
      </c>
      <c r="I98" s="43">
        <f t="shared" si="2"/>
        <v>1.0419174319382365</v>
      </c>
      <c r="J98" s="55">
        <f>SUM(J99:J103)</f>
        <v>0</v>
      </c>
      <c r="K98" s="136"/>
    </row>
    <row r="99" spans="1:11" s="7" customFormat="1" ht="23.25" customHeight="1">
      <c r="A99" s="36"/>
      <c r="B99" s="36"/>
      <c r="C99" s="65" t="s">
        <v>18</v>
      </c>
      <c r="D99" s="31" t="s">
        <v>122</v>
      </c>
      <c r="E99" s="29">
        <v>690</v>
      </c>
      <c r="F99" s="29"/>
      <c r="G99" s="29"/>
      <c r="H99" s="29">
        <v>318.58</v>
      </c>
      <c r="I99" s="45">
        <f t="shared" si="2"/>
        <v>0.4617101449275362</v>
      </c>
      <c r="J99" s="33"/>
      <c r="K99" s="136"/>
    </row>
    <row r="100" spans="1:11" s="7" customFormat="1" ht="18.75" customHeight="1">
      <c r="A100" s="36"/>
      <c r="B100" s="36"/>
      <c r="C100" s="65" t="s">
        <v>24</v>
      </c>
      <c r="D100" s="31" t="s">
        <v>25</v>
      </c>
      <c r="E100" s="29">
        <v>2946</v>
      </c>
      <c r="F100" s="29"/>
      <c r="G100" s="29"/>
      <c r="H100" s="29">
        <v>2444</v>
      </c>
      <c r="I100" s="45">
        <f t="shared" si="2"/>
        <v>0.8295994568906992</v>
      </c>
      <c r="J100" s="33"/>
      <c r="K100" s="136"/>
    </row>
    <row r="101" spans="1:11" s="7" customFormat="1" ht="38.25" customHeight="1">
      <c r="A101" s="36"/>
      <c r="B101" s="36"/>
      <c r="C101" s="65">
        <v>2007</v>
      </c>
      <c r="D101" s="31" t="s">
        <v>115</v>
      </c>
      <c r="E101" s="29">
        <v>33048</v>
      </c>
      <c r="F101" s="29"/>
      <c r="G101" s="29"/>
      <c r="H101" s="29">
        <v>33043.65</v>
      </c>
      <c r="I101" s="45">
        <f t="shared" si="2"/>
        <v>0.999868373275236</v>
      </c>
      <c r="J101" s="33"/>
      <c r="K101" s="136"/>
    </row>
    <row r="102" spans="1:11" s="7" customFormat="1" ht="24" customHeight="1">
      <c r="A102" s="36"/>
      <c r="B102" s="36"/>
      <c r="C102" s="65">
        <v>2030</v>
      </c>
      <c r="D102" s="31" t="s">
        <v>81</v>
      </c>
      <c r="E102" s="29">
        <v>144900</v>
      </c>
      <c r="F102" s="29"/>
      <c r="G102" s="29"/>
      <c r="H102" s="29">
        <v>144900</v>
      </c>
      <c r="I102" s="45">
        <f t="shared" si="2"/>
        <v>1</v>
      </c>
      <c r="J102" s="33"/>
      <c r="K102" s="136"/>
    </row>
    <row r="103" spans="1:11" s="7" customFormat="1" ht="32.25" customHeight="1">
      <c r="A103" s="25"/>
      <c r="B103" s="25"/>
      <c r="C103" s="25">
        <v>2310</v>
      </c>
      <c r="D103" s="31" t="s">
        <v>111</v>
      </c>
      <c r="E103" s="29">
        <v>126041</v>
      </c>
      <c r="F103" s="29"/>
      <c r="G103" s="29"/>
      <c r="H103" s="29">
        <v>139813.62</v>
      </c>
      <c r="I103" s="32">
        <f t="shared" si="2"/>
        <v>1.1092709515157766</v>
      </c>
      <c r="J103" s="33">
        <v>0</v>
      </c>
      <c r="K103" s="138"/>
    </row>
    <row r="104" spans="1:11" s="47" customFormat="1" ht="19.5" customHeight="1">
      <c r="A104" s="36"/>
      <c r="B104" s="36">
        <v>80110</v>
      </c>
      <c r="C104" s="24"/>
      <c r="D104" s="26" t="s">
        <v>83</v>
      </c>
      <c r="E104" s="66">
        <f>SUM(E105:E109)</f>
        <v>108300</v>
      </c>
      <c r="F104" s="55" t="e">
        <f>SUM(#REF!)</f>
        <v>#REF!</v>
      </c>
      <c r="G104" s="55" t="e">
        <f>SUM(#REF!)</f>
        <v>#REF!</v>
      </c>
      <c r="H104" s="66">
        <f>SUM(H105:H109)</f>
        <v>108375.92</v>
      </c>
      <c r="I104" s="43">
        <f t="shared" si="2"/>
        <v>1.0007010156971377</v>
      </c>
      <c r="J104" s="55">
        <f>SUM(J109:J109)</f>
        <v>0</v>
      </c>
      <c r="K104" s="136"/>
    </row>
    <row r="105" spans="1:11" s="47" customFormat="1" ht="19.5" customHeight="1">
      <c r="A105" s="36"/>
      <c r="B105" s="36"/>
      <c r="C105" s="58" t="s">
        <v>31</v>
      </c>
      <c r="D105" s="31" t="s">
        <v>123</v>
      </c>
      <c r="E105" s="85">
        <v>200</v>
      </c>
      <c r="F105" s="29"/>
      <c r="G105" s="29"/>
      <c r="H105" s="29">
        <v>52</v>
      </c>
      <c r="I105" s="45">
        <f t="shared" si="2"/>
        <v>0.26</v>
      </c>
      <c r="J105" s="29">
        <v>0</v>
      </c>
      <c r="K105" s="136"/>
    </row>
    <row r="106" spans="1:11" s="47" customFormat="1" ht="25.5" customHeight="1">
      <c r="A106" s="36"/>
      <c r="B106" s="36"/>
      <c r="C106" s="58" t="s">
        <v>14</v>
      </c>
      <c r="D106" s="46" t="s">
        <v>15</v>
      </c>
      <c r="E106" s="85">
        <v>50340</v>
      </c>
      <c r="F106" s="29"/>
      <c r="G106" s="29"/>
      <c r="H106" s="29">
        <v>52495</v>
      </c>
      <c r="I106" s="45">
        <f t="shared" si="2"/>
        <v>1.042808899483512</v>
      </c>
      <c r="J106" s="29">
        <v>0</v>
      </c>
      <c r="K106" s="136"/>
    </row>
    <row r="107" spans="1:11" s="47" customFormat="1" ht="19.5" customHeight="1">
      <c r="A107" s="36"/>
      <c r="B107" s="36"/>
      <c r="C107" s="58" t="s">
        <v>22</v>
      </c>
      <c r="D107" s="46" t="s">
        <v>124</v>
      </c>
      <c r="E107" s="85">
        <v>51000</v>
      </c>
      <c r="F107" s="29"/>
      <c r="G107" s="29"/>
      <c r="H107" s="29">
        <v>48922</v>
      </c>
      <c r="I107" s="45">
        <f t="shared" si="2"/>
        <v>0.9592549019607843</v>
      </c>
      <c r="J107" s="29">
        <v>0</v>
      </c>
      <c r="K107" s="136"/>
    </row>
    <row r="108" spans="1:11" s="47" customFormat="1" ht="19.5" customHeight="1">
      <c r="A108" s="36"/>
      <c r="B108" s="36"/>
      <c r="C108" s="58" t="s">
        <v>18</v>
      </c>
      <c r="D108" s="31" t="s">
        <v>19</v>
      </c>
      <c r="E108" s="85">
        <v>500</v>
      </c>
      <c r="F108" s="29"/>
      <c r="G108" s="29"/>
      <c r="H108" s="29">
        <v>555.92</v>
      </c>
      <c r="I108" s="45">
        <f t="shared" si="2"/>
        <v>1.11184</v>
      </c>
      <c r="J108" s="29">
        <v>0</v>
      </c>
      <c r="K108" s="136"/>
    </row>
    <row r="109" spans="1:11" s="7" customFormat="1" ht="20.25" customHeight="1">
      <c r="A109" s="36"/>
      <c r="B109" s="36"/>
      <c r="C109" s="58" t="s">
        <v>24</v>
      </c>
      <c r="D109" s="31" t="s">
        <v>25</v>
      </c>
      <c r="E109" s="29">
        <v>6260</v>
      </c>
      <c r="F109" s="55"/>
      <c r="G109" s="55"/>
      <c r="H109" s="29">
        <v>6351</v>
      </c>
      <c r="I109" s="45">
        <f t="shared" si="2"/>
        <v>1.0145367412140576</v>
      </c>
      <c r="J109" s="33">
        <v>0</v>
      </c>
      <c r="K109" s="136"/>
    </row>
    <row r="110" spans="1:11" s="47" customFormat="1" ht="21" customHeight="1">
      <c r="A110" s="34">
        <v>851</v>
      </c>
      <c r="B110" s="34"/>
      <c r="C110" s="34"/>
      <c r="D110" s="20" t="s">
        <v>84</v>
      </c>
      <c r="E110" s="38">
        <f>SUM(E111)</f>
        <v>394</v>
      </c>
      <c r="F110" s="38"/>
      <c r="G110" s="38"/>
      <c r="H110" s="38">
        <f>SUM(H111)</f>
        <v>394</v>
      </c>
      <c r="I110" s="22">
        <f t="shared" si="2"/>
        <v>1</v>
      </c>
      <c r="J110" s="38">
        <f>SUM(J111)</f>
        <v>0</v>
      </c>
      <c r="K110" s="140">
        <v>0</v>
      </c>
    </row>
    <row r="111" spans="1:11" s="7" customFormat="1" ht="21.75" customHeight="1">
      <c r="A111" s="36"/>
      <c r="B111" s="36">
        <v>85195</v>
      </c>
      <c r="C111" s="24"/>
      <c r="D111" s="26" t="s">
        <v>8</v>
      </c>
      <c r="E111" s="55">
        <f>SUM(E112)</f>
        <v>394</v>
      </c>
      <c r="F111" s="55"/>
      <c r="G111" s="55"/>
      <c r="H111" s="55">
        <f>SUM(H112)</f>
        <v>394</v>
      </c>
      <c r="I111" s="37">
        <f t="shared" si="2"/>
        <v>1</v>
      </c>
      <c r="J111" s="56">
        <f>SUM(J112:J112)</f>
        <v>0</v>
      </c>
      <c r="K111" s="136"/>
    </row>
    <row r="112" spans="1:11" s="7" customFormat="1" ht="46.5" customHeight="1">
      <c r="A112" s="25"/>
      <c r="B112" s="25"/>
      <c r="C112" s="44" t="s">
        <v>85</v>
      </c>
      <c r="D112" s="31" t="s">
        <v>9</v>
      </c>
      <c r="E112" s="29">
        <v>394</v>
      </c>
      <c r="F112" s="29"/>
      <c r="G112" s="29"/>
      <c r="H112" s="29">
        <v>394</v>
      </c>
      <c r="I112" s="45">
        <f t="shared" si="2"/>
        <v>1</v>
      </c>
      <c r="J112" s="33">
        <v>0</v>
      </c>
      <c r="K112" s="137"/>
    </row>
    <row r="113" spans="1:11" s="47" customFormat="1" ht="22.5" customHeight="1">
      <c r="A113" s="34">
        <v>852</v>
      </c>
      <c r="B113" s="34"/>
      <c r="C113" s="18"/>
      <c r="D113" s="20" t="s">
        <v>86</v>
      </c>
      <c r="E113" s="38">
        <f>SUM(E114+E116+E118+E125+E128+E131+E134+E138+E142)</f>
        <v>11507097.5</v>
      </c>
      <c r="F113" s="38" t="e">
        <f>SUM(F118+F125+F128+F131+F134+F138+F142+#REF!)</f>
        <v>#REF!</v>
      </c>
      <c r="G113" s="38" t="e">
        <f>SUM(G118+G125+G128+G131+G134+G138+G142+#REF!)</f>
        <v>#REF!</v>
      </c>
      <c r="H113" s="38">
        <f>SUM(H114+H116+H118+H125+H128+H131+H134+H138+H142)</f>
        <v>11361942.91</v>
      </c>
      <c r="I113" s="22">
        <f t="shared" si="2"/>
        <v>0.9873856469887389</v>
      </c>
      <c r="J113" s="38">
        <f>SUM(J114+J116+J118+J125+J128+J131+J134+J138+J142)</f>
        <v>0</v>
      </c>
      <c r="K113" s="143">
        <v>-145155</v>
      </c>
    </row>
    <row r="114" spans="1:11" s="47" customFormat="1" ht="22.5" customHeight="1">
      <c r="A114" s="101"/>
      <c r="B114" s="101">
        <v>85202</v>
      </c>
      <c r="C114" s="106"/>
      <c r="D114" s="102" t="s">
        <v>133</v>
      </c>
      <c r="E114" s="103">
        <f>SUM(E115)</f>
        <v>3600</v>
      </c>
      <c r="F114" s="103"/>
      <c r="G114" s="103"/>
      <c r="H114" s="103">
        <f>SUM(H115)</f>
        <v>1200</v>
      </c>
      <c r="I114" s="43">
        <f t="shared" si="2"/>
        <v>0.3333333333333333</v>
      </c>
      <c r="J114" s="103">
        <v>0</v>
      </c>
      <c r="K114" s="138"/>
    </row>
    <row r="115" spans="1:11" s="47" customFormat="1" ht="22.5" customHeight="1">
      <c r="A115" s="101"/>
      <c r="B115" s="101"/>
      <c r="C115" s="107" t="s">
        <v>24</v>
      </c>
      <c r="D115" s="31" t="s">
        <v>25</v>
      </c>
      <c r="E115" s="104">
        <v>3600</v>
      </c>
      <c r="F115" s="104"/>
      <c r="G115" s="104"/>
      <c r="H115" s="104">
        <v>1200</v>
      </c>
      <c r="I115" s="45">
        <f t="shared" si="2"/>
        <v>0.3333333333333333</v>
      </c>
      <c r="J115" s="104">
        <v>0</v>
      </c>
      <c r="K115" s="138"/>
    </row>
    <row r="116" spans="1:11" s="47" customFormat="1" ht="22.5" customHeight="1">
      <c r="A116" s="101"/>
      <c r="B116" s="101">
        <v>85206</v>
      </c>
      <c r="C116" s="107"/>
      <c r="D116" s="26" t="s">
        <v>153</v>
      </c>
      <c r="E116" s="103">
        <f>SUM(E117)</f>
        <v>18002.5</v>
      </c>
      <c r="F116" s="104"/>
      <c r="G116" s="104"/>
      <c r="H116" s="103">
        <f>SUM(H117)</f>
        <v>18002.5</v>
      </c>
      <c r="I116" s="43">
        <f t="shared" si="2"/>
        <v>1</v>
      </c>
      <c r="J116" s="103">
        <f>SUM(J117)</f>
        <v>0</v>
      </c>
      <c r="K116" s="138"/>
    </row>
    <row r="117" spans="1:11" s="47" customFormat="1" ht="34.5" customHeight="1">
      <c r="A117" s="101"/>
      <c r="B117" s="101"/>
      <c r="C117" s="123" t="s">
        <v>91</v>
      </c>
      <c r="D117" s="31" t="s">
        <v>81</v>
      </c>
      <c r="E117" s="104">
        <v>18002.5</v>
      </c>
      <c r="F117" s="104"/>
      <c r="G117" s="104"/>
      <c r="H117" s="104">
        <v>18002.5</v>
      </c>
      <c r="I117" s="45">
        <f t="shared" si="2"/>
        <v>1</v>
      </c>
      <c r="J117" s="104">
        <v>0</v>
      </c>
      <c r="K117" s="138"/>
    </row>
    <row r="118" spans="1:11" s="7" customFormat="1" ht="45">
      <c r="A118" s="36"/>
      <c r="B118" s="36">
        <v>85212</v>
      </c>
      <c r="C118" s="24"/>
      <c r="D118" s="26" t="s">
        <v>87</v>
      </c>
      <c r="E118" s="55">
        <f>SUM(E119:E124)</f>
        <v>6322483</v>
      </c>
      <c r="F118" s="55">
        <f>SUM(F120:F124)</f>
        <v>0</v>
      </c>
      <c r="G118" s="55">
        <f>SUM(G120:G124)</f>
        <v>0</v>
      </c>
      <c r="H118" s="55">
        <f>SUM(H119:H124)</f>
        <v>6240447.569999999</v>
      </c>
      <c r="I118" s="43">
        <f t="shared" si="2"/>
        <v>0.9870248081331336</v>
      </c>
      <c r="J118" s="56">
        <f>SUM(J119:J124)</f>
        <v>0</v>
      </c>
      <c r="K118" s="136"/>
    </row>
    <row r="119" spans="1:11" s="7" customFormat="1" ht="18.75" customHeight="1">
      <c r="A119" s="36"/>
      <c r="B119" s="36"/>
      <c r="C119" s="58" t="s">
        <v>31</v>
      </c>
      <c r="D119" s="31" t="s">
        <v>32</v>
      </c>
      <c r="E119" s="29">
        <v>225</v>
      </c>
      <c r="F119" s="29"/>
      <c r="G119" s="29"/>
      <c r="H119" s="29">
        <v>18.07</v>
      </c>
      <c r="I119" s="45">
        <f t="shared" si="2"/>
        <v>0.08031111111111111</v>
      </c>
      <c r="J119" s="33"/>
      <c r="K119" s="137"/>
    </row>
    <row r="120" spans="1:11" s="7" customFormat="1" ht="16.5" customHeight="1">
      <c r="A120" s="36"/>
      <c r="B120" s="36"/>
      <c r="C120" s="58" t="s">
        <v>18</v>
      </c>
      <c r="D120" s="31" t="s">
        <v>19</v>
      </c>
      <c r="E120" s="29">
        <v>6500</v>
      </c>
      <c r="F120" s="29"/>
      <c r="G120" s="29"/>
      <c r="H120" s="29">
        <v>5105.33</v>
      </c>
      <c r="I120" s="45">
        <f t="shared" si="2"/>
        <v>0.7854353846153846</v>
      </c>
      <c r="J120" s="33"/>
      <c r="K120" s="136"/>
    </row>
    <row r="121" spans="1:11" s="7" customFormat="1" ht="21" customHeight="1">
      <c r="A121" s="36"/>
      <c r="B121" s="36"/>
      <c r="C121" s="44" t="s">
        <v>24</v>
      </c>
      <c r="D121" s="31" t="s">
        <v>25</v>
      </c>
      <c r="E121" s="29">
        <v>18140</v>
      </c>
      <c r="F121" s="29"/>
      <c r="G121" s="29"/>
      <c r="H121" s="29">
        <v>16338.3</v>
      </c>
      <c r="I121" s="45">
        <f t="shared" si="2"/>
        <v>0.9006780595369349</v>
      </c>
      <c r="J121" s="33"/>
      <c r="K121" s="136"/>
    </row>
    <row r="122" spans="1:11" s="7" customFormat="1" ht="26.25" customHeight="1">
      <c r="A122" s="36"/>
      <c r="B122" s="36"/>
      <c r="C122" s="44" t="s">
        <v>112</v>
      </c>
      <c r="D122" s="31" t="s">
        <v>113</v>
      </c>
      <c r="E122" s="29">
        <v>44118</v>
      </c>
      <c r="F122" s="29"/>
      <c r="G122" s="29"/>
      <c r="H122" s="29">
        <v>9113.48</v>
      </c>
      <c r="I122" s="45">
        <f t="shared" si="2"/>
        <v>0.20657056076884717</v>
      </c>
      <c r="J122" s="33">
        <v>0</v>
      </c>
      <c r="K122" s="136"/>
    </row>
    <row r="123" spans="1:11" s="7" customFormat="1" ht="67.5">
      <c r="A123" s="36"/>
      <c r="B123" s="36"/>
      <c r="C123" s="25">
        <v>2010</v>
      </c>
      <c r="D123" s="31" t="s">
        <v>9</v>
      </c>
      <c r="E123" s="29">
        <v>6205700</v>
      </c>
      <c r="F123" s="29"/>
      <c r="G123" s="29"/>
      <c r="H123" s="29">
        <v>6162265.75</v>
      </c>
      <c r="I123" s="45">
        <f t="shared" si="2"/>
        <v>0.993000910453293</v>
      </c>
      <c r="J123" s="33">
        <v>0</v>
      </c>
      <c r="K123" s="136"/>
    </row>
    <row r="124" spans="1:11" s="7" customFormat="1" ht="49.5" customHeight="1">
      <c r="A124" s="36"/>
      <c r="B124" s="36"/>
      <c r="C124" s="25">
        <v>2360</v>
      </c>
      <c r="D124" s="31" t="s">
        <v>29</v>
      </c>
      <c r="E124" s="29">
        <v>47800</v>
      </c>
      <c r="F124" s="29"/>
      <c r="G124" s="29"/>
      <c r="H124" s="29">
        <v>47606.64</v>
      </c>
      <c r="I124" s="45">
        <f t="shared" si="2"/>
        <v>0.9959548117154812</v>
      </c>
      <c r="J124" s="33">
        <v>0</v>
      </c>
      <c r="K124" s="136"/>
    </row>
    <row r="125" spans="1:11" s="7" customFormat="1" ht="35.25" customHeight="1">
      <c r="A125" s="36"/>
      <c r="B125" s="36">
        <v>85213</v>
      </c>
      <c r="C125" s="36"/>
      <c r="D125" s="26" t="s">
        <v>88</v>
      </c>
      <c r="E125" s="55">
        <f>SUM(E126:E127)</f>
        <v>123926</v>
      </c>
      <c r="F125" s="55">
        <f>SUM(F126:F127)</f>
        <v>0</v>
      </c>
      <c r="G125" s="55">
        <f>SUM(G126:G127)</f>
        <v>0</v>
      </c>
      <c r="H125" s="55">
        <f>SUM(H126:H127)</f>
        <v>123043.83</v>
      </c>
      <c r="I125" s="43">
        <f t="shared" si="2"/>
        <v>0.9928814776560205</v>
      </c>
      <c r="J125" s="56">
        <f>SUM(J126:J127)</f>
        <v>0</v>
      </c>
      <c r="K125" s="136"/>
    </row>
    <row r="126" spans="1:11" s="7" customFormat="1" ht="67.5">
      <c r="A126" s="25"/>
      <c r="B126" s="25"/>
      <c r="C126" s="25">
        <v>2010</v>
      </c>
      <c r="D126" s="31" t="s">
        <v>9</v>
      </c>
      <c r="E126" s="29">
        <v>32500</v>
      </c>
      <c r="F126" s="29"/>
      <c r="G126" s="29"/>
      <c r="H126" s="29">
        <v>32013</v>
      </c>
      <c r="I126" s="45">
        <f t="shared" si="2"/>
        <v>0.9850153846153846</v>
      </c>
      <c r="J126" s="33">
        <v>0</v>
      </c>
      <c r="K126" s="137"/>
    </row>
    <row r="127" spans="1:11" s="7" customFormat="1" ht="32.25" customHeight="1">
      <c r="A127" s="25"/>
      <c r="B127" s="25"/>
      <c r="C127" s="25">
        <v>2030</v>
      </c>
      <c r="D127" s="31" t="s">
        <v>81</v>
      </c>
      <c r="E127" s="29">
        <v>91426</v>
      </c>
      <c r="F127" s="29"/>
      <c r="G127" s="29"/>
      <c r="H127" s="29">
        <v>91030.83</v>
      </c>
      <c r="I127" s="45">
        <f t="shared" si="2"/>
        <v>0.995677706560497</v>
      </c>
      <c r="J127" s="33">
        <v>0</v>
      </c>
      <c r="K127" s="137"/>
    </row>
    <row r="128" spans="1:11" s="7" customFormat="1" ht="34.5" customHeight="1">
      <c r="A128" s="39"/>
      <c r="B128" s="39">
        <v>85214</v>
      </c>
      <c r="C128" s="39"/>
      <c r="D128" s="40" t="s">
        <v>89</v>
      </c>
      <c r="E128" s="42">
        <f>SUM(E129:E130)</f>
        <v>3102039</v>
      </c>
      <c r="F128" s="42">
        <f>SUM(F130:F130)</f>
        <v>0</v>
      </c>
      <c r="G128" s="42">
        <f>SUM(G130:G130)</f>
        <v>0</v>
      </c>
      <c r="H128" s="42">
        <f>SUM(H129:H130)</f>
        <v>3061602.29</v>
      </c>
      <c r="I128" s="43">
        <f t="shared" si="2"/>
        <v>0.9869644740120933</v>
      </c>
      <c r="J128" s="42">
        <f>SUM(J129:J130)</f>
        <v>0</v>
      </c>
      <c r="K128" s="136"/>
    </row>
    <row r="129" spans="1:11" s="7" customFormat="1" ht="21" customHeight="1">
      <c r="A129" s="39"/>
      <c r="B129" s="39"/>
      <c r="C129" s="70" t="s">
        <v>24</v>
      </c>
      <c r="D129" s="46" t="s">
        <v>25</v>
      </c>
      <c r="E129" s="51">
        <v>271</v>
      </c>
      <c r="F129" s="51"/>
      <c r="G129" s="51"/>
      <c r="H129" s="51">
        <v>271</v>
      </c>
      <c r="I129" s="45">
        <f t="shared" si="2"/>
        <v>1</v>
      </c>
      <c r="J129" s="33">
        <v>0</v>
      </c>
      <c r="K129" s="136"/>
    </row>
    <row r="130" spans="1:11" s="7" customFormat="1" ht="34.5" customHeight="1">
      <c r="A130" s="25"/>
      <c r="B130" s="25"/>
      <c r="C130" s="25">
        <v>2030</v>
      </c>
      <c r="D130" s="31" t="s">
        <v>81</v>
      </c>
      <c r="E130" s="29">
        <v>3101768</v>
      </c>
      <c r="F130" s="29"/>
      <c r="G130" s="29"/>
      <c r="H130" s="29">
        <v>3061331.29</v>
      </c>
      <c r="I130" s="45">
        <f t="shared" si="2"/>
        <v>0.9869633351043663</v>
      </c>
      <c r="J130" s="33">
        <v>0</v>
      </c>
      <c r="K130" s="137"/>
    </row>
    <row r="131" spans="1:11" s="7" customFormat="1" ht="21" customHeight="1">
      <c r="A131" s="36"/>
      <c r="B131" s="36">
        <v>85216</v>
      </c>
      <c r="C131" s="36"/>
      <c r="D131" s="26" t="s">
        <v>114</v>
      </c>
      <c r="E131" s="55">
        <f>SUM(E132:E133)</f>
        <v>1103869</v>
      </c>
      <c r="F131" s="55"/>
      <c r="G131" s="55"/>
      <c r="H131" s="55">
        <f>SUM(H132:H133)</f>
        <v>1096268.76</v>
      </c>
      <c r="I131" s="43">
        <f t="shared" si="2"/>
        <v>0.993114907656615</v>
      </c>
      <c r="J131" s="55">
        <f>SUM(J132:J133)</f>
        <v>0</v>
      </c>
      <c r="K131" s="136"/>
    </row>
    <row r="132" spans="1:11" s="7" customFormat="1" ht="20.25" customHeight="1">
      <c r="A132" s="36"/>
      <c r="B132" s="36"/>
      <c r="C132" s="49" t="s">
        <v>24</v>
      </c>
      <c r="D132" s="46" t="s">
        <v>25</v>
      </c>
      <c r="E132" s="29">
        <v>6400</v>
      </c>
      <c r="F132" s="55"/>
      <c r="G132" s="55"/>
      <c r="H132" s="29">
        <v>5358</v>
      </c>
      <c r="I132" s="45">
        <f t="shared" si="2"/>
        <v>0.8371875</v>
      </c>
      <c r="J132" s="33"/>
      <c r="K132" s="136"/>
    </row>
    <row r="133" spans="1:11" s="7" customFormat="1" ht="35.25" customHeight="1">
      <c r="A133" s="25"/>
      <c r="B133" s="25"/>
      <c r="C133" s="25">
        <v>2030</v>
      </c>
      <c r="D133" s="31" t="s">
        <v>81</v>
      </c>
      <c r="E133" s="29">
        <v>1097469</v>
      </c>
      <c r="F133" s="29"/>
      <c r="G133" s="29"/>
      <c r="H133" s="29">
        <v>1090910.76</v>
      </c>
      <c r="I133" s="32">
        <f t="shared" si="2"/>
        <v>0.9940242138957911</v>
      </c>
      <c r="J133" s="33">
        <v>0</v>
      </c>
      <c r="K133" s="137"/>
    </row>
    <row r="134" spans="1:11" s="69" customFormat="1" ht="18.75" customHeight="1">
      <c r="A134" s="36"/>
      <c r="B134" s="36">
        <v>85219</v>
      </c>
      <c r="C134" s="36"/>
      <c r="D134" s="26" t="s">
        <v>90</v>
      </c>
      <c r="E134" s="55">
        <f>SUM(E135:E137)</f>
        <v>264192</v>
      </c>
      <c r="F134" s="55">
        <f>SUM(F137:F137)</f>
        <v>0</v>
      </c>
      <c r="G134" s="55">
        <f>F134/E134</f>
        <v>0</v>
      </c>
      <c r="H134" s="55">
        <f>SUM(H135:H137)</f>
        <v>263545.93</v>
      </c>
      <c r="I134" s="43">
        <f t="shared" si="2"/>
        <v>0.9975545436652131</v>
      </c>
      <c r="J134" s="56">
        <f>SUM(J137:J137)</f>
        <v>0</v>
      </c>
      <c r="K134" s="136"/>
    </row>
    <row r="135" spans="1:11" s="69" customFormat="1" ht="24.75" customHeight="1">
      <c r="A135" s="36"/>
      <c r="B135" s="36"/>
      <c r="C135" s="65" t="s">
        <v>18</v>
      </c>
      <c r="D135" s="46" t="s">
        <v>19</v>
      </c>
      <c r="E135" s="29">
        <v>11960</v>
      </c>
      <c r="F135" s="55"/>
      <c r="G135" s="55"/>
      <c r="H135" s="29">
        <v>11314.47</v>
      </c>
      <c r="I135" s="45">
        <f t="shared" si="2"/>
        <v>0.9460259197324414</v>
      </c>
      <c r="J135" s="33">
        <v>0</v>
      </c>
      <c r="K135" s="136"/>
    </row>
    <row r="136" spans="1:11" s="69" customFormat="1" ht="19.5" customHeight="1">
      <c r="A136" s="25"/>
      <c r="B136" s="25"/>
      <c r="C136" s="70" t="s">
        <v>24</v>
      </c>
      <c r="D136" s="46" t="s">
        <v>25</v>
      </c>
      <c r="E136" s="29">
        <v>2704</v>
      </c>
      <c r="F136" s="29"/>
      <c r="G136" s="29"/>
      <c r="H136" s="29">
        <v>2703.46</v>
      </c>
      <c r="I136" s="45">
        <f t="shared" si="2"/>
        <v>0.9998002958579881</v>
      </c>
      <c r="J136" s="33">
        <v>0</v>
      </c>
      <c r="K136" s="137"/>
    </row>
    <row r="137" spans="1:11" s="69" customFormat="1" ht="36.75" customHeight="1">
      <c r="A137" s="25"/>
      <c r="B137" s="71"/>
      <c r="C137" s="71">
        <v>2030</v>
      </c>
      <c r="D137" s="31" t="s">
        <v>81</v>
      </c>
      <c r="E137" s="29">
        <v>249528</v>
      </c>
      <c r="F137" s="29"/>
      <c r="G137" s="29"/>
      <c r="H137" s="29">
        <v>249528</v>
      </c>
      <c r="I137" s="45">
        <f t="shared" si="2"/>
        <v>1</v>
      </c>
      <c r="J137" s="33">
        <v>0</v>
      </c>
      <c r="K137" s="136"/>
    </row>
    <row r="138" spans="1:11" s="69" customFormat="1" ht="34.5" customHeight="1">
      <c r="A138" s="72"/>
      <c r="B138" s="72">
        <v>85228</v>
      </c>
      <c r="C138" s="72"/>
      <c r="D138" s="26" t="s">
        <v>104</v>
      </c>
      <c r="E138" s="55">
        <f>SUM(E139:E141)</f>
        <v>218432</v>
      </c>
      <c r="F138" s="55">
        <f>SUM(F141:F141)</f>
        <v>0</v>
      </c>
      <c r="G138" s="55">
        <f>SUM(G141:G141)</f>
        <v>0</v>
      </c>
      <c r="H138" s="55">
        <f>SUM(H139:H141)</f>
        <v>208494.13000000003</v>
      </c>
      <c r="I138" s="43">
        <f t="shared" si="2"/>
        <v>0.9545035983738648</v>
      </c>
      <c r="J138" s="55">
        <f>SUM(J139:J141)</f>
        <v>0</v>
      </c>
      <c r="K138" s="136"/>
    </row>
    <row r="139" spans="1:11" s="69" customFormat="1" ht="22.5" customHeight="1">
      <c r="A139" s="72"/>
      <c r="B139" s="72"/>
      <c r="C139" s="73" t="s">
        <v>22</v>
      </c>
      <c r="D139" s="31" t="s">
        <v>23</v>
      </c>
      <c r="E139" s="29">
        <v>120000</v>
      </c>
      <c r="F139" s="29"/>
      <c r="G139" s="29"/>
      <c r="H139" s="29">
        <v>117389.35</v>
      </c>
      <c r="I139" s="45">
        <f>H139/E139</f>
        <v>0.9782445833333334</v>
      </c>
      <c r="J139" s="33"/>
      <c r="K139" s="136"/>
    </row>
    <row r="140" spans="1:11" s="69" customFormat="1" ht="42.75" customHeight="1">
      <c r="A140" s="72"/>
      <c r="B140" s="72"/>
      <c r="C140" s="71">
        <v>2010</v>
      </c>
      <c r="D140" s="31" t="s">
        <v>9</v>
      </c>
      <c r="E140" s="29">
        <v>98432</v>
      </c>
      <c r="F140" s="29"/>
      <c r="G140" s="29"/>
      <c r="H140" s="29">
        <v>90876.11</v>
      </c>
      <c r="I140" s="45">
        <f>H140/E140</f>
        <v>0.923237463426528</v>
      </c>
      <c r="J140" s="29">
        <v>0</v>
      </c>
      <c r="K140" s="136"/>
    </row>
    <row r="141" spans="1:11" s="69" customFormat="1" ht="36" customHeight="1">
      <c r="A141" s="72"/>
      <c r="B141" s="72"/>
      <c r="C141" s="73" t="s">
        <v>134</v>
      </c>
      <c r="D141" s="31" t="s">
        <v>29</v>
      </c>
      <c r="E141" s="29">
        <v>0</v>
      </c>
      <c r="F141" s="29"/>
      <c r="G141" s="29"/>
      <c r="H141" s="29">
        <v>228.67</v>
      </c>
      <c r="I141" s="45">
        <v>0</v>
      </c>
      <c r="J141" s="33">
        <v>0</v>
      </c>
      <c r="K141" s="136"/>
    </row>
    <row r="142" spans="1:11" s="69" customFormat="1" ht="21" customHeight="1">
      <c r="A142" s="72"/>
      <c r="B142" s="72">
        <v>85295</v>
      </c>
      <c r="C142" s="72"/>
      <c r="D142" s="26" t="s">
        <v>8</v>
      </c>
      <c r="E142" s="55">
        <f>SUM(E143:E145)</f>
        <v>350554</v>
      </c>
      <c r="F142" s="55">
        <f>SUM(F145:F145)</f>
        <v>0</v>
      </c>
      <c r="G142" s="55">
        <f>F142/E142</f>
        <v>0</v>
      </c>
      <c r="H142" s="55">
        <f>SUM(H143:H145)</f>
        <v>349337.9</v>
      </c>
      <c r="I142" s="43">
        <f t="shared" si="2"/>
        <v>0.9965309196300713</v>
      </c>
      <c r="J142" s="55">
        <f>SUM(J143:J145)</f>
        <v>0</v>
      </c>
      <c r="K142" s="136"/>
    </row>
    <row r="143" spans="1:11" s="69" customFormat="1" ht="21" customHeight="1">
      <c r="A143" s="72"/>
      <c r="B143" s="72"/>
      <c r="C143" s="91" t="s">
        <v>24</v>
      </c>
      <c r="D143" s="46" t="s">
        <v>25</v>
      </c>
      <c r="E143" s="29">
        <v>0</v>
      </c>
      <c r="F143" s="55"/>
      <c r="G143" s="55"/>
      <c r="H143" s="29">
        <v>0</v>
      </c>
      <c r="I143" s="45">
        <v>0</v>
      </c>
      <c r="J143" s="29">
        <v>0</v>
      </c>
      <c r="K143" s="136"/>
    </row>
    <row r="144" spans="1:11" s="69" customFormat="1" ht="46.5" customHeight="1">
      <c r="A144" s="72"/>
      <c r="B144" s="72"/>
      <c r="C144" s="71">
        <v>2010</v>
      </c>
      <c r="D144" s="31" t="s">
        <v>9</v>
      </c>
      <c r="E144" s="29">
        <v>94554</v>
      </c>
      <c r="F144" s="29"/>
      <c r="G144" s="29"/>
      <c r="H144" s="29">
        <v>93337.99</v>
      </c>
      <c r="I144" s="45">
        <f t="shared" si="2"/>
        <v>0.9871395181589356</v>
      </c>
      <c r="J144" s="29">
        <v>0</v>
      </c>
      <c r="K144" s="136"/>
    </row>
    <row r="145" spans="1:11" s="69" customFormat="1" ht="33" customHeight="1">
      <c r="A145" s="71"/>
      <c r="B145" s="71"/>
      <c r="C145" s="73" t="s">
        <v>91</v>
      </c>
      <c r="D145" s="31" t="s">
        <v>81</v>
      </c>
      <c r="E145" s="29">
        <v>256000</v>
      </c>
      <c r="F145" s="29"/>
      <c r="G145" s="29"/>
      <c r="H145" s="29">
        <v>255999.91</v>
      </c>
      <c r="I145" s="45">
        <f t="shared" si="2"/>
        <v>0.9999996484375</v>
      </c>
      <c r="J145" s="68">
        <v>0</v>
      </c>
      <c r="K145" s="136"/>
    </row>
    <row r="146" spans="1:11" s="69" customFormat="1" ht="28.5" customHeight="1">
      <c r="A146" s="74">
        <v>853</v>
      </c>
      <c r="B146" s="74"/>
      <c r="C146" s="75"/>
      <c r="D146" s="76" t="s">
        <v>97</v>
      </c>
      <c r="E146" s="77">
        <f>SUM(E147)</f>
        <v>362355.01999999996</v>
      </c>
      <c r="F146" s="77">
        <f>SUM(F147)</f>
        <v>0</v>
      </c>
      <c r="G146" s="77">
        <f>SUM(G147)</f>
        <v>0</v>
      </c>
      <c r="H146" s="77">
        <f>SUM(H147)</f>
        <v>238666.9</v>
      </c>
      <c r="I146" s="78">
        <f t="shared" si="2"/>
        <v>0.6586548738858372</v>
      </c>
      <c r="J146" s="79">
        <f>SUM(J147)</f>
        <v>0</v>
      </c>
      <c r="K146" s="140">
        <v>-123688</v>
      </c>
    </row>
    <row r="147" spans="1:11" s="69" customFormat="1" ht="18.75" customHeight="1">
      <c r="A147" s="72"/>
      <c r="B147" s="72">
        <v>85395</v>
      </c>
      <c r="C147" s="36"/>
      <c r="D147" s="26" t="s">
        <v>8</v>
      </c>
      <c r="E147" s="55">
        <f>SUM(E148:E150)</f>
        <v>362355.01999999996</v>
      </c>
      <c r="F147" s="55">
        <f>SUM(F149:F150)</f>
        <v>0</v>
      </c>
      <c r="G147" s="55">
        <f>SUM(G149:G150)</f>
        <v>0</v>
      </c>
      <c r="H147" s="55">
        <f>SUM(H148:H150)</f>
        <v>238666.9</v>
      </c>
      <c r="I147" s="43">
        <f t="shared" si="2"/>
        <v>0.6586548738858372</v>
      </c>
      <c r="J147" s="55">
        <f>SUM(J148:J150)</f>
        <v>0</v>
      </c>
      <c r="K147" s="136"/>
    </row>
    <row r="148" spans="1:11" s="69" customFormat="1" ht="18.75" customHeight="1">
      <c r="A148" s="72"/>
      <c r="B148" s="72"/>
      <c r="C148" s="65" t="s">
        <v>18</v>
      </c>
      <c r="D148" s="31" t="s">
        <v>19</v>
      </c>
      <c r="E148" s="29">
        <v>1225</v>
      </c>
      <c r="F148" s="29"/>
      <c r="G148" s="29"/>
      <c r="H148" s="29">
        <v>6495.89</v>
      </c>
      <c r="I148" s="45">
        <v>0</v>
      </c>
      <c r="J148" s="68">
        <v>0</v>
      </c>
      <c r="K148" s="136"/>
    </row>
    <row r="149" spans="1:11" s="69" customFormat="1" ht="33" customHeight="1">
      <c r="A149" s="72"/>
      <c r="B149" s="72"/>
      <c r="C149" s="25">
        <v>2007</v>
      </c>
      <c r="D149" s="31" t="s">
        <v>115</v>
      </c>
      <c r="E149" s="29">
        <v>342972.54</v>
      </c>
      <c r="F149" s="29"/>
      <c r="G149" s="29"/>
      <c r="H149" s="29">
        <v>220497.58</v>
      </c>
      <c r="I149" s="45">
        <f t="shared" si="2"/>
        <v>0.6429015570750941</v>
      </c>
      <c r="J149" s="68">
        <v>0</v>
      </c>
      <c r="K149" s="137"/>
    </row>
    <row r="150" spans="1:11" s="69" customFormat="1" ht="28.5" customHeight="1">
      <c r="A150" s="71"/>
      <c r="B150" s="71"/>
      <c r="C150" s="25">
        <v>2009</v>
      </c>
      <c r="D150" s="31" t="s">
        <v>99</v>
      </c>
      <c r="E150" s="29">
        <v>18157.48</v>
      </c>
      <c r="F150" s="29"/>
      <c r="G150" s="29"/>
      <c r="H150" s="29">
        <v>11673.43</v>
      </c>
      <c r="I150" s="45">
        <f t="shared" si="2"/>
        <v>0.6428992349158584</v>
      </c>
      <c r="J150" s="68">
        <v>0</v>
      </c>
      <c r="K150" s="137"/>
    </row>
    <row r="151" spans="1:11" s="47" customFormat="1" ht="21" customHeight="1">
      <c r="A151" s="80">
        <v>854</v>
      </c>
      <c r="B151" s="80"/>
      <c r="C151" s="34"/>
      <c r="D151" s="20" t="s">
        <v>92</v>
      </c>
      <c r="E151" s="38">
        <f>SUM(E152)</f>
        <v>488670</v>
      </c>
      <c r="F151" s="38" t="e">
        <f>SUM(#REF!+F152)</f>
        <v>#REF!</v>
      </c>
      <c r="G151" s="81" t="e">
        <f>F151/E151</f>
        <v>#REF!</v>
      </c>
      <c r="H151" s="38">
        <f>SUM(H152)</f>
        <v>410173.2</v>
      </c>
      <c r="I151" s="22">
        <f t="shared" si="2"/>
        <v>0.8393664436122537</v>
      </c>
      <c r="J151" s="38">
        <f>SUM(J152)</f>
        <v>0</v>
      </c>
      <c r="K151" s="140">
        <v>-78497</v>
      </c>
    </row>
    <row r="152" spans="1:11" s="69" customFormat="1" ht="22.5" customHeight="1">
      <c r="A152" s="82"/>
      <c r="B152" s="72">
        <v>85415</v>
      </c>
      <c r="C152" s="36"/>
      <c r="D152" s="26" t="s">
        <v>93</v>
      </c>
      <c r="E152" s="55">
        <f>SUM(E153:E154)</f>
        <v>488670</v>
      </c>
      <c r="F152" s="55">
        <f>SUM(F153:F153)</f>
        <v>514447</v>
      </c>
      <c r="G152" s="55">
        <f>SUM(G153:G153)</f>
        <v>1.3190948717948718</v>
      </c>
      <c r="H152" s="55">
        <f>SUM(H153:H154)</f>
        <v>410173.2</v>
      </c>
      <c r="I152" s="43">
        <f t="shared" si="2"/>
        <v>0.8393664436122537</v>
      </c>
      <c r="J152" s="55">
        <f>SUM(J153:J154)</f>
        <v>0</v>
      </c>
      <c r="K152" s="136"/>
    </row>
    <row r="153" spans="1:11" s="69" customFormat="1" ht="34.5" customHeight="1">
      <c r="A153" s="82"/>
      <c r="B153" s="71"/>
      <c r="C153" s="25">
        <v>2030</v>
      </c>
      <c r="D153" s="31" t="s">
        <v>81</v>
      </c>
      <c r="E153" s="29">
        <v>390000</v>
      </c>
      <c r="F153" s="29">
        <v>514447</v>
      </c>
      <c r="G153" s="29">
        <f>F153/E153</f>
        <v>1.3190948717948718</v>
      </c>
      <c r="H153" s="29">
        <v>322634.96</v>
      </c>
      <c r="I153" s="45">
        <f t="shared" si="2"/>
        <v>0.8272691282051282</v>
      </c>
      <c r="J153" s="68">
        <v>0</v>
      </c>
      <c r="K153" s="137"/>
    </row>
    <row r="154" spans="1:11" s="69" customFormat="1" ht="34.5" customHeight="1">
      <c r="A154" s="82"/>
      <c r="B154" s="71"/>
      <c r="C154" s="25">
        <v>2040</v>
      </c>
      <c r="D154" s="31" t="s">
        <v>81</v>
      </c>
      <c r="E154" s="29">
        <v>98670</v>
      </c>
      <c r="F154" s="29"/>
      <c r="G154" s="29"/>
      <c r="H154" s="29">
        <v>87538.24</v>
      </c>
      <c r="I154" s="45">
        <f t="shared" si="2"/>
        <v>0.8871819195297457</v>
      </c>
      <c r="J154" s="68">
        <v>0</v>
      </c>
      <c r="K154" s="137"/>
    </row>
    <row r="155" spans="1:11" s="83" customFormat="1" ht="27" customHeight="1">
      <c r="A155" s="80">
        <v>900</v>
      </c>
      <c r="B155" s="80"/>
      <c r="C155" s="34"/>
      <c r="D155" s="20" t="s">
        <v>94</v>
      </c>
      <c r="E155" s="38">
        <f>SUM(E156+E158)</f>
        <v>535467</v>
      </c>
      <c r="F155" s="38" t="e">
        <f>SUM(F156+F158+#REF!)</f>
        <v>#REF!</v>
      </c>
      <c r="G155" s="38" t="e">
        <f>SUM(G156+G158+#REF!)</f>
        <v>#REF!</v>
      </c>
      <c r="H155" s="38">
        <f>SUM(H156+H158)</f>
        <v>265342.72000000003</v>
      </c>
      <c r="I155" s="22">
        <f t="shared" si="2"/>
        <v>0.49553514969176443</v>
      </c>
      <c r="J155" s="38">
        <f>SUM(J156+J158)</f>
        <v>0</v>
      </c>
      <c r="K155" s="140">
        <v>-270124</v>
      </c>
    </row>
    <row r="156" spans="1:11" s="69" customFormat="1" ht="36" customHeight="1">
      <c r="A156" s="72"/>
      <c r="B156" s="36">
        <v>90019</v>
      </c>
      <c r="C156" s="36"/>
      <c r="D156" s="26" t="s">
        <v>116</v>
      </c>
      <c r="E156" s="55">
        <f>SUM(E157)</f>
        <v>66150</v>
      </c>
      <c r="F156" s="55"/>
      <c r="G156" s="55"/>
      <c r="H156" s="55">
        <f>SUM(H157)</f>
        <v>66353.46</v>
      </c>
      <c r="I156" s="43">
        <f t="shared" si="2"/>
        <v>1.0030757369614514</v>
      </c>
      <c r="J156" s="55">
        <f>SUM(J157)</f>
        <v>0</v>
      </c>
      <c r="K156" s="136"/>
    </row>
    <row r="157" spans="1:11" s="69" customFormat="1" ht="20.25" customHeight="1">
      <c r="A157" s="71"/>
      <c r="B157" s="71"/>
      <c r="C157" s="58" t="s">
        <v>31</v>
      </c>
      <c r="D157" s="31" t="s">
        <v>32</v>
      </c>
      <c r="E157" s="29">
        <v>66150</v>
      </c>
      <c r="F157" s="29"/>
      <c r="G157" s="29"/>
      <c r="H157" s="29">
        <v>66353.46</v>
      </c>
      <c r="I157" s="45">
        <f t="shared" si="2"/>
        <v>1.0030757369614514</v>
      </c>
      <c r="J157" s="68">
        <v>0</v>
      </c>
      <c r="K157" s="137"/>
    </row>
    <row r="158" spans="1:11" s="69" customFormat="1" ht="20.25" customHeight="1">
      <c r="A158" s="72"/>
      <c r="B158" s="72">
        <v>90095</v>
      </c>
      <c r="C158" s="36"/>
      <c r="D158" s="26" t="s">
        <v>8</v>
      </c>
      <c r="E158" s="55">
        <f>SUM(E159:E161)</f>
        <v>469317</v>
      </c>
      <c r="F158" s="55">
        <f>SUM(F159:F160)</f>
        <v>0</v>
      </c>
      <c r="G158" s="55">
        <f>SUM(G159:G160)</f>
        <v>0</v>
      </c>
      <c r="H158" s="55">
        <f>SUM(H159:H161)</f>
        <v>198989.26</v>
      </c>
      <c r="I158" s="43">
        <f t="shared" si="2"/>
        <v>0.42399755389214544</v>
      </c>
      <c r="J158" s="67">
        <f>SUM(J159:J160)</f>
        <v>0</v>
      </c>
      <c r="K158" s="136"/>
    </row>
    <row r="159" spans="1:11" s="69" customFormat="1" ht="21" customHeight="1">
      <c r="A159" s="71"/>
      <c r="B159" s="71"/>
      <c r="C159" s="84" t="s">
        <v>24</v>
      </c>
      <c r="D159" s="31" t="s">
        <v>25</v>
      </c>
      <c r="E159" s="29">
        <v>134310</v>
      </c>
      <c r="F159" s="29"/>
      <c r="G159" s="29"/>
      <c r="H159" s="29">
        <v>114282.83</v>
      </c>
      <c r="I159" s="45">
        <f t="shared" si="2"/>
        <v>0.850888466979376</v>
      </c>
      <c r="J159" s="68"/>
      <c r="K159" s="136"/>
    </row>
    <row r="160" spans="1:11" s="69" customFormat="1" ht="45.75" customHeight="1">
      <c r="A160" s="71"/>
      <c r="B160" s="71"/>
      <c r="C160" s="84" t="s">
        <v>126</v>
      </c>
      <c r="D160" s="31" t="s">
        <v>125</v>
      </c>
      <c r="E160" s="29">
        <v>68142</v>
      </c>
      <c r="F160" s="29"/>
      <c r="G160" s="29"/>
      <c r="H160" s="29">
        <v>68141.11</v>
      </c>
      <c r="I160" s="92">
        <f t="shared" si="2"/>
        <v>0.9999869390390654</v>
      </c>
      <c r="J160" s="68">
        <v>0</v>
      </c>
      <c r="K160" s="137"/>
    </row>
    <row r="161" spans="1:11" s="69" customFormat="1" ht="27" customHeight="1">
      <c r="A161" s="71"/>
      <c r="B161" s="71"/>
      <c r="C161" s="84" t="s">
        <v>118</v>
      </c>
      <c r="D161" s="31" t="s">
        <v>105</v>
      </c>
      <c r="E161" s="29">
        <v>266865</v>
      </c>
      <c r="F161" s="29"/>
      <c r="G161" s="29"/>
      <c r="H161" s="29">
        <v>16565.32</v>
      </c>
      <c r="I161" s="92">
        <f t="shared" si="2"/>
        <v>0.06207378262417327</v>
      </c>
      <c r="J161" s="68"/>
      <c r="K161" s="137"/>
    </row>
    <row r="162" spans="1:11" s="69" customFormat="1" ht="27" customHeight="1">
      <c r="A162" s="93">
        <v>921</v>
      </c>
      <c r="B162" s="94"/>
      <c r="C162" s="95"/>
      <c r="D162" s="96" t="s">
        <v>129</v>
      </c>
      <c r="E162" s="97">
        <f>SUM(E163:E163)</f>
        <v>10000</v>
      </c>
      <c r="F162" s="97"/>
      <c r="G162" s="97"/>
      <c r="H162" s="97">
        <f>SUM(H163:H163)</f>
        <v>10000</v>
      </c>
      <c r="I162" s="98">
        <f t="shared" si="2"/>
        <v>1</v>
      </c>
      <c r="J162" s="99">
        <v>0</v>
      </c>
      <c r="K162" s="140">
        <v>0</v>
      </c>
    </row>
    <row r="163" spans="1:11" s="69" customFormat="1" ht="27" customHeight="1">
      <c r="A163" s="71"/>
      <c r="B163" s="72">
        <v>92116</v>
      </c>
      <c r="C163" s="84"/>
      <c r="D163" s="26" t="s">
        <v>98</v>
      </c>
      <c r="E163" s="55">
        <f>SUM(E164:E164)</f>
        <v>10000</v>
      </c>
      <c r="F163" s="55"/>
      <c r="G163" s="55"/>
      <c r="H163" s="55">
        <f>SUM(H164:H164)</f>
        <v>10000</v>
      </c>
      <c r="I163" s="43">
        <f t="shared" si="2"/>
        <v>1</v>
      </c>
      <c r="J163" s="67">
        <v>0</v>
      </c>
      <c r="K163" s="137"/>
    </row>
    <row r="164" spans="1:11" s="69" customFormat="1" ht="39.75" customHeight="1">
      <c r="A164" s="71"/>
      <c r="B164" s="71"/>
      <c r="C164" s="84" t="s">
        <v>119</v>
      </c>
      <c r="D164" s="31" t="s">
        <v>127</v>
      </c>
      <c r="E164" s="29">
        <v>10000</v>
      </c>
      <c r="F164" s="29"/>
      <c r="G164" s="29"/>
      <c r="H164" s="29">
        <v>10000</v>
      </c>
      <c r="I164" s="45">
        <f t="shared" si="2"/>
        <v>1</v>
      </c>
      <c r="J164" s="68">
        <v>0</v>
      </c>
      <c r="K164" s="137"/>
    </row>
    <row r="165" spans="1:11" s="47" customFormat="1" ht="21.75" customHeight="1">
      <c r="A165" s="80">
        <v>926</v>
      </c>
      <c r="B165" s="80"/>
      <c r="C165" s="34"/>
      <c r="D165" s="20" t="s">
        <v>95</v>
      </c>
      <c r="E165" s="38">
        <f>SUM(E166)</f>
        <v>310540</v>
      </c>
      <c r="F165" s="38" t="e">
        <f>SUM(F166+#REF!)</f>
        <v>#REF!</v>
      </c>
      <c r="G165" s="38" t="e">
        <f>SUM(G166+#REF!)</f>
        <v>#REF!</v>
      </c>
      <c r="H165" s="38">
        <f>SUM(H166)</f>
        <v>259600.1</v>
      </c>
      <c r="I165" s="78">
        <f t="shared" si="2"/>
        <v>0.8359634829651574</v>
      </c>
      <c r="J165" s="38">
        <f>SUM(J166)</f>
        <v>0</v>
      </c>
      <c r="K165" s="140">
        <v>-50940</v>
      </c>
    </row>
    <row r="166" spans="1:11" s="7" customFormat="1" ht="18" customHeight="1">
      <c r="A166" s="72"/>
      <c r="B166" s="72">
        <v>92604</v>
      </c>
      <c r="C166" s="36"/>
      <c r="D166" s="26" t="s">
        <v>128</v>
      </c>
      <c r="E166" s="55">
        <f>SUM(E167:E169)</f>
        <v>310540</v>
      </c>
      <c r="F166" s="55"/>
      <c r="G166" s="55"/>
      <c r="H166" s="55">
        <f>SUM(H167:H169)</f>
        <v>259600.1</v>
      </c>
      <c r="I166" s="43">
        <f t="shared" si="2"/>
        <v>0.8359634829651574</v>
      </c>
      <c r="J166" s="55">
        <f>SUM(J167:J169)</f>
        <v>0</v>
      </c>
      <c r="K166" s="136"/>
    </row>
    <row r="167" spans="1:11" s="7" customFormat="1" ht="18" customHeight="1">
      <c r="A167" s="72"/>
      <c r="B167" s="72"/>
      <c r="C167" s="49" t="s">
        <v>22</v>
      </c>
      <c r="D167" s="46" t="s">
        <v>23</v>
      </c>
      <c r="E167" s="29">
        <v>304000</v>
      </c>
      <c r="F167" s="29"/>
      <c r="G167" s="29"/>
      <c r="H167" s="29">
        <v>258617.76</v>
      </c>
      <c r="I167" s="32">
        <f>H167/E167</f>
        <v>0.8507163157894737</v>
      </c>
      <c r="J167" s="85">
        <v>0</v>
      </c>
      <c r="K167" s="136"/>
    </row>
    <row r="168" spans="1:11" s="7" customFormat="1" ht="18.75" customHeight="1">
      <c r="A168" s="71"/>
      <c r="B168" s="71"/>
      <c r="C168" s="52" t="s">
        <v>18</v>
      </c>
      <c r="D168" s="46" t="s">
        <v>19</v>
      </c>
      <c r="E168" s="29">
        <v>6000</v>
      </c>
      <c r="F168" s="29"/>
      <c r="G168" s="29"/>
      <c r="H168" s="29">
        <v>450.12</v>
      </c>
      <c r="I168" s="32">
        <f>H168/E168</f>
        <v>0.07502</v>
      </c>
      <c r="J168" s="85">
        <v>0</v>
      </c>
      <c r="K168" s="137"/>
    </row>
    <row r="169" spans="1:11" s="7" customFormat="1" ht="18.75" customHeight="1">
      <c r="A169" s="124"/>
      <c r="B169" s="124"/>
      <c r="C169" s="125" t="s">
        <v>24</v>
      </c>
      <c r="D169" s="31" t="s">
        <v>25</v>
      </c>
      <c r="E169" s="126">
        <v>540</v>
      </c>
      <c r="F169" s="126"/>
      <c r="G169" s="126"/>
      <c r="H169" s="126">
        <v>532.22</v>
      </c>
      <c r="I169" s="32">
        <f>H169/E169</f>
        <v>0.9855925925925927</v>
      </c>
      <c r="J169" s="127">
        <v>0</v>
      </c>
      <c r="K169" s="137"/>
    </row>
    <row r="170" spans="1:11" s="7" customFormat="1" ht="19.5" customHeight="1" thickBot="1">
      <c r="A170" s="145" t="s">
        <v>117</v>
      </c>
      <c r="B170" s="145"/>
      <c r="C170" s="145"/>
      <c r="D170" s="146" t="s">
        <v>96</v>
      </c>
      <c r="E170" s="147">
        <f>SUM(E9+E12+E17+E27+E33+E42+E45+E80+E89+E110+E113+E146+E151+E155+E162+E165)</f>
        <v>43629356.61000001</v>
      </c>
      <c r="F170" s="148" t="e">
        <f>SUM(F165+#REF!+F155+F151+F113+#REF!+F89+F80+#REF!+F45+#REF!+F42+F33+F27+F17+F9+F146)</f>
        <v>#REF!</v>
      </c>
      <c r="G170" s="148" t="e">
        <f>SUM(G165+#REF!+G155+G151+G113+#REF!+G89+G80+#REF!+G45+#REF!+G42+G33+G27+G17+G9+G146)</f>
        <v>#REF!</v>
      </c>
      <c r="H170" s="147">
        <f>SUM(H9+H12+H17+H27+H33+H42+H45+H80+H89+H110+H113+H146+H151+H155+H162+H165)</f>
        <v>42597424.739</v>
      </c>
      <c r="I170" s="149">
        <f t="shared" si="2"/>
        <v>0.9763477632681046</v>
      </c>
      <c r="J170" s="147">
        <f>SUM(J9+J12+J17+J27+J33+J42+J45+J80+J89+J110+J113+J146+J151+J155+J162+J165)</f>
        <v>0</v>
      </c>
      <c r="K170" s="144">
        <f>SUM(K9:K169)</f>
        <v>-1031927</v>
      </c>
    </row>
    <row r="171" spans="1:11" s="7" customFormat="1" ht="18" customHeight="1" thickTop="1">
      <c r="A171" s="86"/>
      <c r="B171" s="1"/>
      <c r="C171" s="1"/>
      <c r="D171" s="110"/>
      <c r="E171" s="3"/>
      <c r="F171" s="3"/>
      <c r="G171" s="4"/>
      <c r="H171" s="4"/>
      <c r="I171" s="4"/>
      <c r="J171" s="3"/>
      <c r="K171" s="9"/>
    </row>
    <row r="172" spans="1:11" s="7" customFormat="1" ht="17.25" customHeight="1">
      <c r="A172" s="86"/>
      <c r="B172" s="1"/>
      <c r="C172" s="1"/>
      <c r="D172" s="2"/>
      <c r="E172" s="90"/>
      <c r="F172" s="109"/>
      <c r="G172" s="109"/>
      <c r="H172" s="109"/>
      <c r="I172" s="109"/>
      <c r="J172" s="3"/>
      <c r="K172" s="9"/>
    </row>
    <row r="173" spans="4:13" ht="13.5" customHeight="1" hidden="1" outlineLevel="1">
      <c r="D173" s="150" t="s">
        <v>154</v>
      </c>
      <c r="E173" s="90"/>
      <c r="F173" s="90"/>
      <c r="G173" s="90"/>
      <c r="H173" s="90"/>
      <c r="I173" s="90"/>
      <c r="M173" s="87"/>
    </row>
    <row r="174" spans="5:13" ht="13.5" customHeight="1" hidden="1" outlineLevel="1">
      <c r="E174" s="90"/>
      <c r="F174" s="90"/>
      <c r="G174" s="90"/>
      <c r="H174" s="90"/>
      <c r="I174" s="90"/>
      <c r="M174" s="87"/>
    </row>
    <row r="175" spans="3:11" ht="12" customHeight="1" hidden="1" outlineLevel="1">
      <c r="C175" s="87">
        <v>700</v>
      </c>
      <c r="D175" s="87" t="s">
        <v>163</v>
      </c>
      <c r="E175" s="128">
        <v>87638</v>
      </c>
      <c r="F175" s="108"/>
      <c r="G175" s="108"/>
      <c r="H175" s="108" t="s">
        <v>156</v>
      </c>
      <c r="I175" s="90"/>
      <c r="J175" s="90"/>
      <c r="K175" s="111"/>
    </row>
    <row r="176" spans="3:11" ht="12" customHeight="1" hidden="1" outlineLevel="1">
      <c r="C176" s="87">
        <v>710</v>
      </c>
      <c r="D176" s="87" t="s">
        <v>165</v>
      </c>
      <c r="E176" s="128">
        <v>4513</v>
      </c>
      <c r="F176" s="108"/>
      <c r="G176" s="108"/>
      <c r="H176" s="108" t="s">
        <v>156</v>
      </c>
      <c r="I176" s="90"/>
      <c r="J176" s="90"/>
      <c r="K176" s="111"/>
    </row>
    <row r="177" spans="3:11" ht="12" customHeight="1" hidden="1" outlineLevel="1">
      <c r="C177" s="87">
        <v>751</v>
      </c>
      <c r="D177" s="87" t="s">
        <v>166</v>
      </c>
      <c r="E177" s="128">
        <v>5</v>
      </c>
      <c r="F177" s="108"/>
      <c r="G177" s="108"/>
      <c r="H177" s="108" t="s">
        <v>156</v>
      </c>
      <c r="I177" s="90"/>
      <c r="J177" s="90"/>
      <c r="K177" s="111"/>
    </row>
    <row r="178" spans="3:10" ht="12" customHeight="1" hidden="1" outlineLevel="1">
      <c r="C178" s="87">
        <v>756</v>
      </c>
      <c r="D178" s="87" t="s">
        <v>158</v>
      </c>
      <c r="E178" s="128">
        <v>358277</v>
      </c>
      <c r="F178" s="108"/>
      <c r="G178" s="108"/>
      <c r="H178" s="108" t="s">
        <v>155</v>
      </c>
      <c r="I178" s="90"/>
      <c r="J178" s="90"/>
    </row>
    <row r="179" spans="3:9" ht="12" customHeight="1" hidden="1" outlineLevel="1">
      <c r="C179" s="87">
        <v>852</v>
      </c>
      <c r="D179" s="87" t="s">
        <v>164</v>
      </c>
      <c r="E179" s="128">
        <v>145155</v>
      </c>
      <c r="F179" s="108"/>
      <c r="G179" s="108"/>
      <c r="H179" s="108" t="s">
        <v>155</v>
      </c>
      <c r="I179" s="90"/>
    </row>
    <row r="180" spans="3:9" ht="11.25" hidden="1" outlineLevel="1">
      <c r="C180" s="87">
        <v>853</v>
      </c>
      <c r="D180" s="87" t="s">
        <v>159</v>
      </c>
      <c r="E180" s="129">
        <v>123688</v>
      </c>
      <c r="F180" s="89"/>
      <c r="G180" s="89"/>
      <c r="H180" s="132" t="s">
        <v>155</v>
      </c>
      <c r="I180" s="90"/>
    </row>
    <row r="181" spans="3:9" ht="11.25" hidden="1" outlineLevel="1">
      <c r="C181" s="87">
        <v>854</v>
      </c>
      <c r="D181" s="87" t="s">
        <v>160</v>
      </c>
      <c r="E181" s="128">
        <v>78497</v>
      </c>
      <c r="F181" s="108"/>
      <c r="G181" s="108"/>
      <c r="H181" s="108" t="s">
        <v>155</v>
      </c>
      <c r="I181" s="90"/>
    </row>
    <row r="182" spans="3:9" ht="11.25" hidden="1" outlineLevel="1">
      <c r="C182" s="87">
        <v>900</v>
      </c>
      <c r="D182" s="87" t="s">
        <v>161</v>
      </c>
      <c r="E182" s="131">
        <v>270124</v>
      </c>
      <c r="F182" s="112"/>
      <c r="G182" s="112"/>
      <c r="H182" s="132" t="s">
        <v>155</v>
      </c>
      <c r="I182" s="90"/>
    </row>
    <row r="183" spans="3:9" ht="11.25" hidden="1" outlineLevel="1">
      <c r="C183" s="87">
        <v>926</v>
      </c>
      <c r="D183" s="87" t="s">
        <v>162</v>
      </c>
      <c r="E183" s="131">
        <v>50940</v>
      </c>
      <c r="F183" s="90"/>
      <c r="G183" s="90"/>
      <c r="H183" s="132" t="s">
        <v>155</v>
      </c>
      <c r="I183" s="90"/>
    </row>
    <row r="184" spans="4:9" ht="11.25" hidden="1" outlineLevel="1">
      <c r="D184" s="115"/>
      <c r="E184" s="133">
        <f>SUM(E175:E183)</f>
        <v>1118837</v>
      </c>
      <c r="I184" s="90"/>
    </row>
    <row r="185" spans="4:10" ht="11.25" hidden="1" outlineLevel="1">
      <c r="D185" s="87" t="s">
        <v>167</v>
      </c>
      <c r="E185" s="131">
        <v>86910</v>
      </c>
      <c r="F185" s="113"/>
      <c r="G185" s="113"/>
      <c r="H185" s="134" t="s">
        <v>157</v>
      </c>
      <c r="I185" s="90"/>
      <c r="J185" s="108"/>
    </row>
    <row r="186" spans="5:9" ht="11.25" hidden="1" outlineLevel="1">
      <c r="E186" s="130">
        <v>1031927</v>
      </c>
      <c r="F186" s="113"/>
      <c r="G186" s="113"/>
      <c r="H186" s="113"/>
      <c r="I186" s="90"/>
    </row>
    <row r="187" spans="5:9" ht="11.25" hidden="1" outlineLevel="1">
      <c r="E187" s="113"/>
      <c r="F187" s="113"/>
      <c r="G187" s="113"/>
      <c r="H187" s="113"/>
      <c r="I187" s="90"/>
    </row>
    <row r="188" spans="5:9" ht="11.25" hidden="1" outlineLevel="1">
      <c r="E188" s="113"/>
      <c r="F188" s="113"/>
      <c r="G188" s="113"/>
      <c r="H188" s="113"/>
      <c r="I188" s="90"/>
    </row>
    <row r="189" spans="8:9" ht="11.25" hidden="1" outlineLevel="1">
      <c r="H189" s="90"/>
      <c r="I189" s="90"/>
    </row>
    <row r="190" spans="8:9" ht="11.25" hidden="1" outlineLevel="1">
      <c r="H190" s="90"/>
      <c r="I190" s="90"/>
    </row>
    <row r="191" spans="8:9" ht="11.25" hidden="1" outlineLevel="1">
      <c r="H191" s="114"/>
      <c r="I191" s="90"/>
    </row>
    <row r="192" ht="11.25" collapsed="1"/>
  </sheetData>
  <sheetProtection/>
  <mergeCells count="11">
    <mergeCell ref="H6:H7"/>
    <mergeCell ref="I6:I7"/>
    <mergeCell ref="J6:J7"/>
    <mergeCell ref="K6:K8"/>
    <mergeCell ref="I1:J3"/>
    <mergeCell ref="A4:J4"/>
    <mergeCell ref="A6:A7"/>
    <mergeCell ref="B6:B7"/>
    <mergeCell ref="C6:C7"/>
    <mergeCell ref="D6:D7"/>
    <mergeCell ref="E6:E7"/>
  </mergeCells>
  <printOptions horizontalCentered="1"/>
  <pageMargins left="0.25" right="0.25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Magdalena Wyszyńska</cp:lastModifiedBy>
  <cp:lastPrinted>2014-04-08T08:34:09Z</cp:lastPrinted>
  <dcterms:created xsi:type="dcterms:W3CDTF">2008-02-13T13:38:46Z</dcterms:created>
  <dcterms:modified xsi:type="dcterms:W3CDTF">2014-04-08T08:34:22Z</dcterms:modified>
  <cp:category/>
  <cp:version/>
  <cp:contentType/>
  <cp:contentStatus/>
</cp:coreProperties>
</file>